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2active\voting-elections\spreadsheets-voting\audits+report card\"/>
    </mc:Choice>
  </mc:AlternateContent>
  <xr:revisionPtr revIDLastSave="0" documentId="13_ncr:1_{B802181C-6049-4A92-AD28-5F3FA172DCB3}" xr6:coauthVersionLast="47" xr6:coauthVersionMax="47" xr10:uidLastSave="{00000000-0000-0000-0000-000000000000}"/>
  <bookViews>
    <workbookView xWindow="1692" yWindow="24" windowWidth="21348" windowHeight="12936" tabRatio="724" xr2:uid="{4C790C70-8866-4556-8862-B283C2E628AD}"/>
  </bookViews>
  <sheets>
    <sheet name="Report" sheetId="1" r:id="rId1"/>
    <sheet name="Pix@polls" sheetId="16" r:id="rId2"/>
    <sheet name="EAC+VV" sheetId="5" r:id="rId3"/>
    <sheet name="ncsl" sheetId="13" r:id="rId4"/>
    <sheet name="youth" sheetId="4" r:id="rId5"/>
    <sheet name="minority" sheetId="3" r:id="rId6"/>
    <sheet name="CPS overreport" sheetId="14" r:id="rId7"/>
    <sheet name="contrib$" sheetId="2" r:id="rId8"/>
    <sheet name="margin" sheetId="10" r:id="rId9"/>
    <sheet name="NJmargin" sheetId="11" r:id="rId10"/>
    <sheet name="List" sheetId="15" r:id="rId11"/>
    <sheet name="Graftext" sheetId="6" r:id="rId12"/>
  </sheets>
  <definedNames>
    <definedName name="_xlnm.Print_Area" localSheetId="6">'CPS overreport'!#REF!</definedName>
    <definedName name="_xlnm.Print_Area" localSheetId="2">'EAC+VV'!$U$5:$X$55</definedName>
    <definedName name="_xlnm.Print_Area" localSheetId="0">Report!$A$66:$S$117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22" i="15" l="1"/>
  <c r="A1144" i="15" s="1"/>
  <c r="A1102" i="15"/>
  <c r="A1124" i="15" s="1"/>
  <c r="A1098" i="15"/>
  <c r="A1120" i="15" s="1"/>
  <c r="A1142" i="15" s="1"/>
  <c r="E1096" i="15"/>
  <c r="E1118" i="15" s="1"/>
  <c r="E1140" i="15" s="1"/>
  <c r="E1092" i="15"/>
  <c r="E1114" i="15" s="1"/>
  <c r="E1136" i="15" s="1"/>
  <c r="A1078" i="15"/>
  <c r="A1100" i="15" s="1"/>
  <c r="F1076" i="15"/>
  <c r="E1076" i="15"/>
  <c r="E1098" i="15" s="1"/>
  <c r="E1120" i="15" s="1"/>
  <c r="E1142" i="15" s="1"/>
  <c r="B1074" i="15"/>
  <c r="B1096" i="15" s="1"/>
  <c r="B1118" i="15" s="1"/>
  <c r="B1140" i="15" s="1"/>
  <c r="A1074" i="15"/>
  <c r="A1096" i="15" s="1"/>
  <c r="A1118" i="15" s="1"/>
  <c r="A1140" i="15" s="1"/>
  <c r="F1072" i="15"/>
  <c r="E1072" i="15"/>
  <c r="E1094" i="15" s="1"/>
  <c r="E1116" i="15" s="1"/>
  <c r="E1138" i="15" s="1"/>
  <c r="A1070" i="15"/>
  <c r="A1092" i="15" s="1"/>
  <c r="A1114" i="15" s="1"/>
  <c r="A1136" i="15" s="1"/>
  <c r="F1068" i="15"/>
  <c r="E1068" i="15"/>
  <c r="E1090" i="15" s="1"/>
  <c r="E1112" i="15" s="1"/>
  <c r="E1134" i="15" s="1"/>
  <c r="A1066" i="15"/>
  <c r="A1088" i="15" s="1"/>
  <c r="A1110" i="15" s="1"/>
  <c r="A1132" i="15" s="1"/>
  <c r="F1064" i="15"/>
  <c r="E1064" i="15"/>
  <c r="E1086" i="15" s="1"/>
  <c r="E1108" i="15" s="1"/>
  <c r="E1130" i="15" s="1"/>
  <c r="A1062" i="15"/>
  <c r="A1084" i="15" s="1"/>
  <c r="A1106" i="15" s="1"/>
  <c r="A1128" i="15" s="1"/>
  <c r="F1060" i="15"/>
  <c r="E1060" i="15"/>
  <c r="E1082" i="15" s="1"/>
  <c r="E1104" i="15" s="1"/>
  <c r="E1126" i="15" s="1"/>
  <c r="A1058" i="15"/>
  <c r="A1080" i="15" s="1"/>
  <c r="F1057" i="15"/>
  <c r="E1057" i="15"/>
  <c r="E1079" i="15" s="1"/>
  <c r="E1101" i="15" s="1"/>
  <c r="E1123" i="15" s="1"/>
  <c r="E1145" i="15" s="1"/>
  <c r="A1057" i="15"/>
  <c r="A1079" i="15" s="1"/>
  <c r="A1101" i="15" s="1"/>
  <c r="A1123" i="15" s="1"/>
  <c r="A1145" i="15" s="1"/>
  <c r="F1056" i="15"/>
  <c r="E1056" i="15"/>
  <c r="E1078" i="15" s="1"/>
  <c r="E1100" i="15" s="1"/>
  <c r="E1122" i="15" s="1"/>
  <c r="E1144" i="15" s="1"/>
  <c r="A1056" i="15"/>
  <c r="F1055" i="15"/>
  <c r="F1077" i="15" s="1"/>
  <c r="E1055" i="15"/>
  <c r="E1077" i="15" s="1"/>
  <c r="E1099" i="15" s="1"/>
  <c r="E1121" i="15" s="1"/>
  <c r="E1143" i="15" s="1"/>
  <c r="C1055" i="15"/>
  <c r="A1055" i="15"/>
  <c r="A1077" i="15" s="1"/>
  <c r="A1099" i="15" s="1"/>
  <c r="A1121" i="15" s="1"/>
  <c r="A1143" i="15" s="1"/>
  <c r="F1054" i="15"/>
  <c r="E1054" i="15"/>
  <c r="A1054" i="15"/>
  <c r="A1076" i="15" s="1"/>
  <c r="F1053" i="15"/>
  <c r="E1053" i="15"/>
  <c r="E1075" i="15" s="1"/>
  <c r="E1097" i="15" s="1"/>
  <c r="E1119" i="15" s="1"/>
  <c r="E1141" i="15" s="1"/>
  <c r="A1053" i="15"/>
  <c r="A1075" i="15" s="1"/>
  <c r="A1097" i="15" s="1"/>
  <c r="A1119" i="15" s="1"/>
  <c r="A1141" i="15" s="1"/>
  <c r="F1052" i="15"/>
  <c r="E1052" i="15"/>
  <c r="E1074" i="15" s="1"/>
  <c r="B1052" i="15"/>
  <c r="A1052" i="15"/>
  <c r="F1051" i="15"/>
  <c r="F1073" i="15" s="1"/>
  <c r="E1051" i="15"/>
  <c r="E1073" i="15" s="1"/>
  <c r="E1095" i="15" s="1"/>
  <c r="E1117" i="15" s="1"/>
  <c r="E1139" i="15" s="1"/>
  <c r="C1051" i="15"/>
  <c r="A1051" i="15"/>
  <c r="A1073" i="15" s="1"/>
  <c r="A1095" i="15" s="1"/>
  <c r="A1117" i="15" s="1"/>
  <c r="A1139" i="15" s="1"/>
  <c r="F1050" i="15"/>
  <c r="E1050" i="15"/>
  <c r="A1050" i="15"/>
  <c r="A1072" i="15" s="1"/>
  <c r="A1094" i="15" s="1"/>
  <c r="A1116" i="15" s="1"/>
  <c r="A1138" i="15" s="1"/>
  <c r="F1049" i="15"/>
  <c r="E1049" i="15"/>
  <c r="E1071" i="15" s="1"/>
  <c r="E1093" i="15" s="1"/>
  <c r="E1115" i="15" s="1"/>
  <c r="E1137" i="15" s="1"/>
  <c r="A1049" i="15"/>
  <c r="A1071" i="15" s="1"/>
  <c r="A1093" i="15" s="1"/>
  <c r="A1115" i="15" s="1"/>
  <c r="A1137" i="15" s="1"/>
  <c r="F1048" i="15"/>
  <c r="E1048" i="15"/>
  <c r="E1070" i="15" s="1"/>
  <c r="A1048" i="15"/>
  <c r="F1047" i="15"/>
  <c r="F1069" i="15" s="1"/>
  <c r="E1047" i="15"/>
  <c r="E1069" i="15" s="1"/>
  <c r="E1091" i="15" s="1"/>
  <c r="E1113" i="15" s="1"/>
  <c r="E1135" i="15" s="1"/>
  <c r="C1047" i="15"/>
  <c r="A1047" i="15"/>
  <c r="A1069" i="15" s="1"/>
  <c r="A1091" i="15" s="1"/>
  <c r="A1113" i="15" s="1"/>
  <c r="A1135" i="15" s="1"/>
  <c r="F1046" i="15"/>
  <c r="D1046" i="15" s="1"/>
  <c r="E1046" i="15"/>
  <c r="B1046" i="15"/>
  <c r="B1068" i="15" s="1"/>
  <c r="B1090" i="15" s="1"/>
  <c r="B1112" i="15" s="1"/>
  <c r="B1134" i="15" s="1"/>
  <c r="A1046" i="15"/>
  <c r="A1068" i="15" s="1"/>
  <c r="A1090" i="15" s="1"/>
  <c r="A1112" i="15" s="1"/>
  <c r="A1134" i="15" s="1"/>
  <c r="F1045" i="15"/>
  <c r="C1045" i="15" s="1"/>
  <c r="E1045" i="15"/>
  <c r="E1067" i="15" s="1"/>
  <c r="E1089" i="15" s="1"/>
  <c r="E1111" i="15" s="1"/>
  <c r="E1133" i="15" s="1"/>
  <c r="A1045" i="15"/>
  <c r="A1067" i="15" s="1"/>
  <c r="A1089" i="15" s="1"/>
  <c r="A1111" i="15" s="1"/>
  <c r="A1133" i="15" s="1"/>
  <c r="F1044" i="15"/>
  <c r="E1044" i="15"/>
  <c r="E1066" i="15" s="1"/>
  <c r="E1088" i="15" s="1"/>
  <c r="E1110" i="15" s="1"/>
  <c r="E1132" i="15" s="1"/>
  <c r="A1044" i="15"/>
  <c r="F1043" i="15"/>
  <c r="F1065" i="15" s="1"/>
  <c r="E1043" i="15"/>
  <c r="E1065" i="15" s="1"/>
  <c r="E1087" i="15" s="1"/>
  <c r="E1109" i="15" s="1"/>
  <c r="E1131" i="15" s="1"/>
  <c r="C1043" i="15"/>
  <c r="A1043" i="15"/>
  <c r="A1065" i="15" s="1"/>
  <c r="A1087" i="15" s="1"/>
  <c r="A1109" i="15" s="1"/>
  <c r="A1131" i="15" s="1"/>
  <c r="F1042" i="15"/>
  <c r="D1042" i="15" s="1"/>
  <c r="E1042" i="15"/>
  <c r="B1042" i="15"/>
  <c r="B1064" i="15" s="1"/>
  <c r="B1086" i="15" s="1"/>
  <c r="B1108" i="15" s="1"/>
  <c r="B1130" i="15" s="1"/>
  <c r="A1042" i="15"/>
  <c r="A1064" i="15" s="1"/>
  <c r="A1086" i="15" s="1"/>
  <c r="A1108" i="15" s="1"/>
  <c r="A1130" i="15" s="1"/>
  <c r="F1041" i="15"/>
  <c r="C1041" i="15" s="1"/>
  <c r="E1041" i="15"/>
  <c r="E1063" i="15" s="1"/>
  <c r="E1085" i="15" s="1"/>
  <c r="E1107" i="15" s="1"/>
  <c r="E1129" i="15" s="1"/>
  <c r="A1041" i="15"/>
  <c r="A1063" i="15" s="1"/>
  <c r="A1085" i="15" s="1"/>
  <c r="A1107" i="15" s="1"/>
  <c r="A1129" i="15" s="1"/>
  <c r="F1040" i="15"/>
  <c r="E1040" i="15"/>
  <c r="E1062" i="15" s="1"/>
  <c r="E1084" i="15" s="1"/>
  <c r="E1106" i="15" s="1"/>
  <c r="E1128" i="15" s="1"/>
  <c r="A1040" i="15"/>
  <c r="F1039" i="15"/>
  <c r="F1061" i="15" s="1"/>
  <c r="E1039" i="15"/>
  <c r="E1061" i="15" s="1"/>
  <c r="E1083" i="15" s="1"/>
  <c r="E1105" i="15" s="1"/>
  <c r="E1127" i="15" s="1"/>
  <c r="C1039" i="15"/>
  <c r="A1039" i="15"/>
  <c r="A1061" i="15" s="1"/>
  <c r="A1083" i="15" s="1"/>
  <c r="A1105" i="15" s="1"/>
  <c r="A1127" i="15" s="1"/>
  <c r="F1038" i="15"/>
  <c r="D1038" i="15" s="1"/>
  <c r="E1038" i="15"/>
  <c r="B1038" i="15"/>
  <c r="B1060" i="15" s="1"/>
  <c r="B1082" i="15" s="1"/>
  <c r="B1104" i="15" s="1"/>
  <c r="B1126" i="15" s="1"/>
  <c r="A1038" i="15"/>
  <c r="A1060" i="15" s="1"/>
  <c r="A1082" i="15" s="1"/>
  <c r="A1104" i="15" s="1"/>
  <c r="A1126" i="15" s="1"/>
  <c r="F1037" i="15"/>
  <c r="E1037" i="15"/>
  <c r="E1059" i="15" s="1"/>
  <c r="E1081" i="15" s="1"/>
  <c r="E1103" i="15" s="1"/>
  <c r="E1125" i="15" s="1"/>
  <c r="B1037" i="15"/>
  <c r="B1059" i="15" s="1"/>
  <c r="B1081" i="15" s="1"/>
  <c r="B1103" i="15" s="1"/>
  <c r="B1125" i="15" s="1"/>
  <c r="A1037" i="15"/>
  <c r="A1059" i="15" s="1"/>
  <c r="A1081" i="15" s="1"/>
  <c r="A1103" i="15" s="1"/>
  <c r="A1125" i="15" s="1"/>
  <c r="F1036" i="15"/>
  <c r="E1036" i="15"/>
  <c r="E1058" i="15" s="1"/>
  <c r="E1080" i="15" s="1"/>
  <c r="E1102" i="15" s="1"/>
  <c r="E1124" i="15" s="1"/>
  <c r="A1036" i="15"/>
  <c r="F966" i="15"/>
  <c r="B964" i="15"/>
  <c r="B986" i="15" s="1"/>
  <c r="B1008" i="15" s="1"/>
  <c r="B1030" i="15" s="1"/>
  <c r="F962" i="15"/>
  <c r="F958" i="15"/>
  <c r="F954" i="15"/>
  <c r="F950" i="15"/>
  <c r="F947" i="15"/>
  <c r="C947" i="15" s="1"/>
  <c r="E947" i="15"/>
  <c r="E969" i="15" s="1"/>
  <c r="E991" i="15" s="1"/>
  <c r="E1013" i="15" s="1"/>
  <c r="E1035" i="15" s="1"/>
  <c r="A947" i="15"/>
  <c r="A969" i="15" s="1"/>
  <c r="A991" i="15" s="1"/>
  <c r="A1013" i="15" s="1"/>
  <c r="A1035" i="15" s="1"/>
  <c r="F946" i="15"/>
  <c r="E946" i="15"/>
  <c r="E968" i="15" s="1"/>
  <c r="E990" i="15" s="1"/>
  <c r="E1012" i="15" s="1"/>
  <c r="E1034" i="15" s="1"/>
  <c r="A946" i="15"/>
  <c r="A968" i="15" s="1"/>
  <c r="A990" i="15" s="1"/>
  <c r="A1012" i="15" s="1"/>
  <c r="A1034" i="15" s="1"/>
  <c r="F945" i="15"/>
  <c r="F967" i="15" s="1"/>
  <c r="E945" i="15"/>
  <c r="E967" i="15" s="1"/>
  <c r="E989" i="15" s="1"/>
  <c r="E1011" i="15" s="1"/>
  <c r="E1033" i="15" s="1"/>
  <c r="A945" i="15"/>
  <c r="A967" i="15" s="1"/>
  <c r="A989" i="15" s="1"/>
  <c r="A1011" i="15" s="1"/>
  <c r="A1033" i="15" s="1"/>
  <c r="F944" i="15"/>
  <c r="E944" i="15"/>
  <c r="E966" i="15" s="1"/>
  <c r="E988" i="15" s="1"/>
  <c r="E1010" i="15" s="1"/>
  <c r="E1032" i="15" s="1"/>
  <c r="A944" i="15"/>
  <c r="A966" i="15" s="1"/>
  <c r="A988" i="15" s="1"/>
  <c r="A1010" i="15" s="1"/>
  <c r="A1032" i="15" s="1"/>
  <c r="F943" i="15"/>
  <c r="C943" i="15" s="1"/>
  <c r="E943" i="15"/>
  <c r="E965" i="15" s="1"/>
  <c r="E987" i="15" s="1"/>
  <c r="E1009" i="15" s="1"/>
  <c r="E1031" i="15" s="1"/>
  <c r="A943" i="15"/>
  <c r="A965" i="15" s="1"/>
  <c r="A987" i="15" s="1"/>
  <c r="A1009" i="15" s="1"/>
  <c r="A1031" i="15" s="1"/>
  <c r="F942" i="15"/>
  <c r="E942" i="15"/>
  <c r="E964" i="15" s="1"/>
  <c r="E986" i="15" s="1"/>
  <c r="E1008" i="15" s="1"/>
  <c r="E1030" i="15" s="1"/>
  <c r="B942" i="15"/>
  <c r="A942" i="15"/>
  <c r="A964" i="15" s="1"/>
  <c r="A986" i="15" s="1"/>
  <c r="A1008" i="15" s="1"/>
  <c r="A1030" i="15" s="1"/>
  <c r="F941" i="15"/>
  <c r="F963" i="15" s="1"/>
  <c r="E941" i="15"/>
  <c r="E963" i="15" s="1"/>
  <c r="E985" i="15" s="1"/>
  <c r="E1007" i="15" s="1"/>
  <c r="E1029" i="15" s="1"/>
  <c r="A941" i="15"/>
  <c r="A963" i="15" s="1"/>
  <c r="A985" i="15" s="1"/>
  <c r="A1007" i="15" s="1"/>
  <c r="A1029" i="15" s="1"/>
  <c r="F940" i="15"/>
  <c r="E940" i="15"/>
  <c r="E962" i="15" s="1"/>
  <c r="E984" i="15" s="1"/>
  <c r="E1006" i="15" s="1"/>
  <c r="E1028" i="15" s="1"/>
  <c r="A940" i="15"/>
  <c r="A962" i="15" s="1"/>
  <c r="A984" i="15" s="1"/>
  <c r="A1006" i="15" s="1"/>
  <c r="A1028" i="15" s="1"/>
  <c r="F939" i="15"/>
  <c r="C939" i="15" s="1"/>
  <c r="E939" i="15"/>
  <c r="E961" i="15" s="1"/>
  <c r="E983" i="15" s="1"/>
  <c r="E1005" i="15" s="1"/>
  <c r="E1027" i="15" s="1"/>
  <c r="A939" i="15"/>
  <c r="A961" i="15" s="1"/>
  <c r="A983" i="15" s="1"/>
  <c r="A1005" i="15" s="1"/>
  <c r="A1027" i="15" s="1"/>
  <c r="F938" i="15"/>
  <c r="E938" i="15"/>
  <c r="E960" i="15" s="1"/>
  <c r="E982" i="15" s="1"/>
  <c r="E1004" i="15" s="1"/>
  <c r="E1026" i="15" s="1"/>
  <c r="A938" i="15"/>
  <c r="A960" i="15" s="1"/>
  <c r="A982" i="15" s="1"/>
  <c r="A1004" i="15" s="1"/>
  <c r="A1026" i="15" s="1"/>
  <c r="F937" i="15"/>
  <c r="F959" i="15" s="1"/>
  <c r="E937" i="15"/>
  <c r="E959" i="15" s="1"/>
  <c r="E981" i="15" s="1"/>
  <c r="E1003" i="15" s="1"/>
  <c r="E1025" i="15" s="1"/>
  <c r="A937" i="15"/>
  <c r="A959" i="15" s="1"/>
  <c r="A981" i="15" s="1"/>
  <c r="A1003" i="15" s="1"/>
  <c r="A1025" i="15" s="1"/>
  <c r="F936" i="15"/>
  <c r="D936" i="15" s="1"/>
  <c r="E936" i="15"/>
  <c r="E958" i="15" s="1"/>
  <c r="E980" i="15" s="1"/>
  <c r="E1002" i="15" s="1"/>
  <c r="E1024" i="15" s="1"/>
  <c r="B936" i="15"/>
  <c r="B958" i="15" s="1"/>
  <c r="B980" i="15" s="1"/>
  <c r="B1002" i="15" s="1"/>
  <c r="B1024" i="15" s="1"/>
  <c r="A936" i="15"/>
  <c r="A958" i="15" s="1"/>
  <c r="A980" i="15" s="1"/>
  <c r="A1002" i="15" s="1"/>
  <c r="A1024" i="15" s="1"/>
  <c r="F935" i="15"/>
  <c r="C935" i="15" s="1"/>
  <c r="E935" i="15"/>
  <c r="E957" i="15" s="1"/>
  <c r="E979" i="15" s="1"/>
  <c r="E1001" i="15" s="1"/>
  <c r="E1023" i="15" s="1"/>
  <c r="A935" i="15"/>
  <c r="A957" i="15" s="1"/>
  <c r="A979" i="15" s="1"/>
  <c r="A1001" i="15" s="1"/>
  <c r="A1023" i="15" s="1"/>
  <c r="F934" i="15"/>
  <c r="E934" i="15"/>
  <c r="E956" i="15" s="1"/>
  <c r="E978" i="15" s="1"/>
  <c r="E1000" i="15" s="1"/>
  <c r="E1022" i="15" s="1"/>
  <c r="A934" i="15"/>
  <c r="A956" i="15" s="1"/>
  <c r="A978" i="15" s="1"/>
  <c r="A1000" i="15" s="1"/>
  <c r="A1022" i="15" s="1"/>
  <c r="F933" i="15"/>
  <c r="F955" i="15" s="1"/>
  <c r="E933" i="15"/>
  <c r="E955" i="15" s="1"/>
  <c r="E977" i="15" s="1"/>
  <c r="E999" i="15" s="1"/>
  <c r="E1021" i="15" s="1"/>
  <c r="A933" i="15"/>
  <c r="A955" i="15" s="1"/>
  <c r="A977" i="15" s="1"/>
  <c r="A999" i="15" s="1"/>
  <c r="A1021" i="15" s="1"/>
  <c r="F932" i="15"/>
  <c r="D932" i="15" s="1"/>
  <c r="E932" i="15"/>
  <c r="E954" i="15" s="1"/>
  <c r="E976" i="15" s="1"/>
  <c r="E998" i="15" s="1"/>
  <c r="E1020" i="15" s="1"/>
  <c r="B932" i="15"/>
  <c r="B954" i="15" s="1"/>
  <c r="B976" i="15" s="1"/>
  <c r="B998" i="15" s="1"/>
  <c r="B1020" i="15" s="1"/>
  <c r="A932" i="15"/>
  <c r="A954" i="15" s="1"/>
  <c r="A976" i="15" s="1"/>
  <c r="A998" i="15" s="1"/>
  <c r="A1020" i="15" s="1"/>
  <c r="F931" i="15"/>
  <c r="C931" i="15" s="1"/>
  <c r="E931" i="15"/>
  <c r="E953" i="15" s="1"/>
  <c r="E975" i="15" s="1"/>
  <c r="E997" i="15" s="1"/>
  <c r="E1019" i="15" s="1"/>
  <c r="A931" i="15"/>
  <c r="A953" i="15" s="1"/>
  <c r="A975" i="15" s="1"/>
  <c r="A997" i="15" s="1"/>
  <c r="A1019" i="15" s="1"/>
  <c r="F930" i="15"/>
  <c r="E930" i="15"/>
  <c r="E952" i="15" s="1"/>
  <c r="E974" i="15" s="1"/>
  <c r="E996" i="15" s="1"/>
  <c r="E1018" i="15" s="1"/>
  <c r="A930" i="15"/>
  <c r="A952" i="15" s="1"/>
  <c r="A974" i="15" s="1"/>
  <c r="A996" i="15" s="1"/>
  <c r="A1018" i="15" s="1"/>
  <c r="F929" i="15"/>
  <c r="F951" i="15" s="1"/>
  <c r="E929" i="15"/>
  <c r="E951" i="15" s="1"/>
  <c r="E973" i="15" s="1"/>
  <c r="E995" i="15" s="1"/>
  <c r="E1017" i="15" s="1"/>
  <c r="A929" i="15"/>
  <c r="A951" i="15" s="1"/>
  <c r="A973" i="15" s="1"/>
  <c r="A995" i="15" s="1"/>
  <c r="A1017" i="15" s="1"/>
  <c r="F928" i="15"/>
  <c r="D928" i="15" s="1"/>
  <c r="E928" i="15"/>
  <c r="E950" i="15" s="1"/>
  <c r="E972" i="15" s="1"/>
  <c r="E994" i="15" s="1"/>
  <c r="E1016" i="15" s="1"/>
  <c r="B928" i="15"/>
  <c r="B950" i="15" s="1"/>
  <c r="B972" i="15" s="1"/>
  <c r="B994" i="15" s="1"/>
  <c r="B1016" i="15" s="1"/>
  <c r="A928" i="15"/>
  <c r="A950" i="15" s="1"/>
  <c r="A972" i="15" s="1"/>
  <c r="A994" i="15" s="1"/>
  <c r="A1016" i="15" s="1"/>
  <c r="F927" i="15"/>
  <c r="E927" i="15"/>
  <c r="E949" i="15" s="1"/>
  <c r="E971" i="15" s="1"/>
  <c r="E993" i="15" s="1"/>
  <c r="E1015" i="15" s="1"/>
  <c r="B927" i="15"/>
  <c r="B949" i="15" s="1"/>
  <c r="B971" i="15" s="1"/>
  <c r="B993" i="15" s="1"/>
  <c r="B1015" i="15" s="1"/>
  <c r="A927" i="15"/>
  <c r="A949" i="15" s="1"/>
  <c r="A971" i="15" s="1"/>
  <c r="A993" i="15" s="1"/>
  <c r="A1015" i="15" s="1"/>
  <c r="F926" i="15"/>
  <c r="E926" i="15"/>
  <c r="E948" i="15" s="1"/>
  <c r="E970" i="15" s="1"/>
  <c r="E992" i="15" s="1"/>
  <c r="E1014" i="15" s="1"/>
  <c r="A926" i="15"/>
  <c r="A948" i="15" s="1"/>
  <c r="A970" i="15" s="1"/>
  <c r="A992" i="15" s="1"/>
  <c r="A1014" i="15" s="1"/>
  <c r="F856" i="15"/>
  <c r="B854" i="15"/>
  <c r="B876" i="15" s="1"/>
  <c r="B898" i="15" s="1"/>
  <c r="B920" i="15" s="1"/>
  <c r="F852" i="15"/>
  <c r="F848" i="15"/>
  <c r="F844" i="15"/>
  <c r="F840" i="15"/>
  <c r="F837" i="15"/>
  <c r="C837" i="15" s="1"/>
  <c r="E837" i="15"/>
  <c r="E859" i="15" s="1"/>
  <c r="E881" i="15" s="1"/>
  <c r="E903" i="15" s="1"/>
  <c r="E925" i="15" s="1"/>
  <c r="A837" i="15"/>
  <c r="A859" i="15" s="1"/>
  <c r="A881" i="15" s="1"/>
  <c r="A903" i="15" s="1"/>
  <c r="A925" i="15" s="1"/>
  <c r="F836" i="15"/>
  <c r="E836" i="15"/>
  <c r="E858" i="15" s="1"/>
  <c r="E880" i="15" s="1"/>
  <c r="E902" i="15" s="1"/>
  <c r="E924" i="15" s="1"/>
  <c r="A836" i="15"/>
  <c r="A858" i="15" s="1"/>
  <c r="A880" i="15" s="1"/>
  <c r="A902" i="15" s="1"/>
  <c r="A924" i="15" s="1"/>
  <c r="F835" i="15"/>
  <c r="F857" i="15" s="1"/>
  <c r="E835" i="15"/>
  <c r="E857" i="15" s="1"/>
  <c r="E879" i="15" s="1"/>
  <c r="E901" i="15" s="1"/>
  <c r="E923" i="15" s="1"/>
  <c r="A835" i="15"/>
  <c r="A857" i="15" s="1"/>
  <c r="A879" i="15" s="1"/>
  <c r="A901" i="15" s="1"/>
  <c r="A923" i="15" s="1"/>
  <c r="F834" i="15"/>
  <c r="E834" i="15"/>
  <c r="E856" i="15" s="1"/>
  <c r="E878" i="15" s="1"/>
  <c r="E900" i="15" s="1"/>
  <c r="E922" i="15" s="1"/>
  <c r="A834" i="15"/>
  <c r="A856" i="15" s="1"/>
  <c r="A878" i="15" s="1"/>
  <c r="A900" i="15" s="1"/>
  <c r="A922" i="15" s="1"/>
  <c r="F833" i="15"/>
  <c r="C833" i="15" s="1"/>
  <c r="E833" i="15"/>
  <c r="E855" i="15" s="1"/>
  <c r="E877" i="15" s="1"/>
  <c r="E899" i="15" s="1"/>
  <c r="E921" i="15" s="1"/>
  <c r="A833" i="15"/>
  <c r="A855" i="15" s="1"/>
  <c r="A877" i="15" s="1"/>
  <c r="A899" i="15" s="1"/>
  <c r="A921" i="15" s="1"/>
  <c r="F832" i="15"/>
  <c r="E832" i="15"/>
  <c r="E854" i="15" s="1"/>
  <c r="E876" i="15" s="1"/>
  <c r="E898" i="15" s="1"/>
  <c r="E920" i="15" s="1"/>
  <c r="B832" i="15"/>
  <c r="A832" i="15"/>
  <c r="A854" i="15" s="1"/>
  <c r="A876" i="15" s="1"/>
  <c r="A898" i="15" s="1"/>
  <c r="A920" i="15" s="1"/>
  <c r="F831" i="15"/>
  <c r="F853" i="15" s="1"/>
  <c r="E831" i="15"/>
  <c r="E853" i="15" s="1"/>
  <c r="E875" i="15" s="1"/>
  <c r="E897" i="15" s="1"/>
  <c r="E919" i="15" s="1"/>
  <c r="A831" i="15"/>
  <c r="A853" i="15" s="1"/>
  <c r="A875" i="15" s="1"/>
  <c r="A897" i="15" s="1"/>
  <c r="A919" i="15" s="1"/>
  <c r="F830" i="15"/>
  <c r="E830" i="15"/>
  <c r="E852" i="15" s="1"/>
  <c r="E874" i="15" s="1"/>
  <c r="E896" i="15" s="1"/>
  <c r="E918" i="15" s="1"/>
  <c r="A830" i="15"/>
  <c r="A852" i="15" s="1"/>
  <c r="A874" i="15" s="1"/>
  <c r="A896" i="15" s="1"/>
  <c r="A918" i="15" s="1"/>
  <c r="F829" i="15"/>
  <c r="C829" i="15" s="1"/>
  <c r="E829" i="15"/>
  <c r="E851" i="15" s="1"/>
  <c r="E873" i="15" s="1"/>
  <c r="E895" i="15" s="1"/>
  <c r="E917" i="15" s="1"/>
  <c r="A829" i="15"/>
  <c r="A851" i="15" s="1"/>
  <c r="A873" i="15" s="1"/>
  <c r="A895" i="15" s="1"/>
  <c r="A917" i="15" s="1"/>
  <c r="F828" i="15"/>
  <c r="E828" i="15"/>
  <c r="E850" i="15" s="1"/>
  <c r="E872" i="15" s="1"/>
  <c r="E894" i="15" s="1"/>
  <c r="E916" i="15" s="1"/>
  <c r="A828" i="15"/>
  <c r="A850" i="15" s="1"/>
  <c r="A872" i="15" s="1"/>
  <c r="A894" i="15" s="1"/>
  <c r="A916" i="15" s="1"/>
  <c r="F827" i="15"/>
  <c r="F849" i="15" s="1"/>
  <c r="E827" i="15"/>
  <c r="E849" i="15" s="1"/>
  <c r="E871" i="15" s="1"/>
  <c r="E893" i="15" s="1"/>
  <c r="E915" i="15" s="1"/>
  <c r="A827" i="15"/>
  <c r="A849" i="15" s="1"/>
  <c r="A871" i="15" s="1"/>
  <c r="A893" i="15" s="1"/>
  <c r="A915" i="15" s="1"/>
  <c r="F826" i="15"/>
  <c r="D826" i="15" s="1"/>
  <c r="E826" i="15"/>
  <c r="E848" i="15" s="1"/>
  <c r="E870" i="15" s="1"/>
  <c r="E892" i="15" s="1"/>
  <c r="E914" i="15" s="1"/>
  <c r="B826" i="15"/>
  <c r="B848" i="15" s="1"/>
  <c r="B870" i="15" s="1"/>
  <c r="B892" i="15" s="1"/>
  <c r="B914" i="15" s="1"/>
  <c r="A826" i="15"/>
  <c r="A848" i="15" s="1"/>
  <c r="A870" i="15" s="1"/>
  <c r="A892" i="15" s="1"/>
  <c r="A914" i="15" s="1"/>
  <c r="F825" i="15"/>
  <c r="C825" i="15" s="1"/>
  <c r="E825" i="15"/>
  <c r="E847" i="15" s="1"/>
  <c r="E869" i="15" s="1"/>
  <c r="E891" i="15" s="1"/>
  <c r="E913" i="15" s="1"/>
  <c r="A825" i="15"/>
  <c r="A847" i="15" s="1"/>
  <c r="A869" i="15" s="1"/>
  <c r="A891" i="15" s="1"/>
  <c r="A913" i="15" s="1"/>
  <c r="F824" i="15"/>
  <c r="E824" i="15"/>
  <c r="E846" i="15" s="1"/>
  <c r="E868" i="15" s="1"/>
  <c r="E890" i="15" s="1"/>
  <c r="E912" i="15" s="1"/>
  <c r="A824" i="15"/>
  <c r="A846" i="15" s="1"/>
  <c r="A868" i="15" s="1"/>
  <c r="A890" i="15" s="1"/>
  <c r="A912" i="15" s="1"/>
  <c r="F823" i="15"/>
  <c r="F845" i="15" s="1"/>
  <c r="E823" i="15"/>
  <c r="E845" i="15" s="1"/>
  <c r="E867" i="15" s="1"/>
  <c r="E889" i="15" s="1"/>
  <c r="E911" i="15" s="1"/>
  <c r="A823" i="15"/>
  <c r="A845" i="15" s="1"/>
  <c r="A867" i="15" s="1"/>
  <c r="A889" i="15" s="1"/>
  <c r="A911" i="15" s="1"/>
  <c r="F822" i="15"/>
  <c r="D822" i="15" s="1"/>
  <c r="E822" i="15"/>
  <c r="E844" i="15" s="1"/>
  <c r="E866" i="15" s="1"/>
  <c r="E888" i="15" s="1"/>
  <c r="E910" i="15" s="1"/>
  <c r="B822" i="15"/>
  <c r="B844" i="15" s="1"/>
  <c r="B866" i="15" s="1"/>
  <c r="B888" i="15" s="1"/>
  <c r="B910" i="15" s="1"/>
  <c r="A822" i="15"/>
  <c r="A844" i="15" s="1"/>
  <c r="A866" i="15" s="1"/>
  <c r="A888" i="15" s="1"/>
  <c r="A910" i="15" s="1"/>
  <c r="F821" i="15"/>
  <c r="C821" i="15" s="1"/>
  <c r="E821" i="15"/>
  <c r="E843" i="15" s="1"/>
  <c r="E865" i="15" s="1"/>
  <c r="E887" i="15" s="1"/>
  <c r="E909" i="15" s="1"/>
  <c r="A821" i="15"/>
  <c r="A843" i="15" s="1"/>
  <c r="A865" i="15" s="1"/>
  <c r="A887" i="15" s="1"/>
  <c r="A909" i="15" s="1"/>
  <c r="F820" i="15"/>
  <c r="E820" i="15"/>
  <c r="E842" i="15" s="1"/>
  <c r="E864" i="15" s="1"/>
  <c r="E886" i="15" s="1"/>
  <c r="E908" i="15" s="1"/>
  <c r="A820" i="15"/>
  <c r="A842" i="15" s="1"/>
  <c r="A864" i="15" s="1"/>
  <c r="A886" i="15" s="1"/>
  <c r="A908" i="15" s="1"/>
  <c r="F819" i="15"/>
  <c r="F841" i="15" s="1"/>
  <c r="E819" i="15"/>
  <c r="E841" i="15" s="1"/>
  <c r="E863" i="15" s="1"/>
  <c r="E885" i="15" s="1"/>
  <c r="E907" i="15" s="1"/>
  <c r="A819" i="15"/>
  <c r="A841" i="15" s="1"/>
  <c r="A863" i="15" s="1"/>
  <c r="A885" i="15" s="1"/>
  <c r="A907" i="15" s="1"/>
  <c r="F818" i="15"/>
  <c r="D818" i="15" s="1"/>
  <c r="E818" i="15"/>
  <c r="E840" i="15" s="1"/>
  <c r="E862" i="15" s="1"/>
  <c r="E884" i="15" s="1"/>
  <c r="E906" i="15" s="1"/>
  <c r="B818" i="15"/>
  <c r="B840" i="15" s="1"/>
  <c r="B862" i="15" s="1"/>
  <c r="B884" i="15" s="1"/>
  <c r="B906" i="15" s="1"/>
  <c r="A818" i="15"/>
  <c r="A840" i="15" s="1"/>
  <c r="A862" i="15" s="1"/>
  <c r="A884" i="15" s="1"/>
  <c r="A906" i="15" s="1"/>
  <c r="F817" i="15"/>
  <c r="E817" i="15"/>
  <c r="E839" i="15" s="1"/>
  <c r="E861" i="15" s="1"/>
  <c r="E883" i="15" s="1"/>
  <c r="E905" i="15" s="1"/>
  <c r="B817" i="15"/>
  <c r="B839" i="15" s="1"/>
  <c r="B861" i="15" s="1"/>
  <c r="B883" i="15" s="1"/>
  <c r="B905" i="15" s="1"/>
  <c r="A817" i="15"/>
  <c r="A839" i="15" s="1"/>
  <c r="A861" i="15" s="1"/>
  <c r="A883" i="15" s="1"/>
  <c r="A905" i="15" s="1"/>
  <c r="F816" i="15"/>
  <c r="E816" i="15"/>
  <c r="E838" i="15" s="1"/>
  <c r="E860" i="15" s="1"/>
  <c r="E882" i="15" s="1"/>
  <c r="E904" i="15" s="1"/>
  <c r="A816" i="15"/>
  <c r="A838" i="15" s="1"/>
  <c r="A860" i="15" s="1"/>
  <c r="A882" i="15" s="1"/>
  <c r="A904" i="15" s="1"/>
  <c r="A792" i="15"/>
  <c r="A814" i="15" s="1"/>
  <c r="E786" i="15"/>
  <c r="E808" i="15" s="1"/>
  <c r="A784" i="15"/>
  <c r="A806" i="15" s="1"/>
  <c r="E778" i="15"/>
  <c r="E800" i="15" s="1"/>
  <c r="A776" i="15"/>
  <c r="A798" i="15" s="1"/>
  <c r="A771" i="15"/>
  <c r="A793" i="15" s="1"/>
  <c r="A815" i="15" s="1"/>
  <c r="A768" i="15"/>
  <c r="A790" i="15" s="1"/>
  <c r="A812" i="15" s="1"/>
  <c r="E749" i="15"/>
  <c r="E771" i="15" s="1"/>
  <c r="E793" i="15" s="1"/>
  <c r="E815" i="15" s="1"/>
  <c r="A748" i="15"/>
  <c r="A770" i="15" s="1"/>
  <c r="A747" i="15"/>
  <c r="A769" i="15" s="1"/>
  <c r="A791" i="15" s="1"/>
  <c r="A813" i="15" s="1"/>
  <c r="F746" i="15"/>
  <c r="E746" i="15"/>
  <c r="E768" i="15" s="1"/>
  <c r="E790" i="15" s="1"/>
  <c r="E812" i="15" s="1"/>
  <c r="E745" i="15"/>
  <c r="E767" i="15" s="1"/>
  <c r="E789" i="15" s="1"/>
  <c r="E811" i="15" s="1"/>
  <c r="B744" i="15"/>
  <c r="B766" i="15" s="1"/>
  <c r="B788" i="15" s="1"/>
  <c r="B810" i="15" s="1"/>
  <c r="A744" i="15"/>
  <c r="A766" i="15" s="1"/>
  <c r="A788" i="15" s="1"/>
  <c r="A810" i="15" s="1"/>
  <c r="A743" i="15"/>
  <c r="A765" i="15" s="1"/>
  <c r="A787" i="15" s="1"/>
  <c r="A809" i="15" s="1"/>
  <c r="F742" i="15"/>
  <c r="E742" i="15"/>
  <c r="E764" i="15" s="1"/>
  <c r="E741" i="15"/>
  <c r="E763" i="15" s="1"/>
  <c r="E785" i="15" s="1"/>
  <c r="E807" i="15" s="1"/>
  <c r="A740" i="15"/>
  <c r="A762" i="15" s="1"/>
  <c r="A739" i="15"/>
  <c r="A761" i="15" s="1"/>
  <c r="A783" i="15" s="1"/>
  <c r="A805" i="15" s="1"/>
  <c r="F738" i="15"/>
  <c r="E738" i="15"/>
  <c r="E760" i="15" s="1"/>
  <c r="E782" i="15" s="1"/>
  <c r="E804" i="15" s="1"/>
  <c r="E737" i="15"/>
  <c r="E759" i="15" s="1"/>
  <c r="E781" i="15" s="1"/>
  <c r="E803" i="15" s="1"/>
  <c r="A736" i="15"/>
  <c r="A758" i="15" s="1"/>
  <c r="A780" i="15" s="1"/>
  <c r="A802" i="15" s="1"/>
  <c r="A735" i="15"/>
  <c r="A757" i="15" s="1"/>
  <c r="A779" i="15" s="1"/>
  <c r="A801" i="15" s="1"/>
  <c r="F734" i="15"/>
  <c r="E734" i="15"/>
  <c r="E756" i="15" s="1"/>
  <c r="E733" i="15"/>
  <c r="E755" i="15" s="1"/>
  <c r="E777" i="15" s="1"/>
  <c r="E799" i="15" s="1"/>
  <c r="A732" i="15"/>
  <c r="A754" i="15" s="1"/>
  <c r="A731" i="15"/>
  <c r="A753" i="15" s="1"/>
  <c r="A775" i="15" s="1"/>
  <c r="A797" i="15" s="1"/>
  <c r="F730" i="15"/>
  <c r="E730" i="15"/>
  <c r="E752" i="15" s="1"/>
  <c r="E774" i="15" s="1"/>
  <c r="E796" i="15" s="1"/>
  <c r="E729" i="15"/>
  <c r="E751" i="15" s="1"/>
  <c r="E773" i="15" s="1"/>
  <c r="E795" i="15" s="1"/>
  <c r="A728" i="15"/>
  <c r="A750" i="15" s="1"/>
  <c r="A772" i="15" s="1"/>
  <c r="A794" i="15" s="1"/>
  <c r="F727" i="15"/>
  <c r="E727" i="15"/>
  <c r="A727" i="15"/>
  <c r="A749" i="15" s="1"/>
  <c r="F726" i="15"/>
  <c r="E726" i="15"/>
  <c r="E748" i="15" s="1"/>
  <c r="E770" i="15" s="1"/>
  <c r="E792" i="15" s="1"/>
  <c r="E814" i="15" s="1"/>
  <c r="A726" i="15"/>
  <c r="F725" i="15"/>
  <c r="F747" i="15" s="1"/>
  <c r="E725" i="15"/>
  <c r="E747" i="15" s="1"/>
  <c r="E769" i="15" s="1"/>
  <c r="E791" i="15" s="1"/>
  <c r="E813" i="15" s="1"/>
  <c r="C725" i="15"/>
  <c r="A725" i="15"/>
  <c r="F724" i="15"/>
  <c r="E724" i="15"/>
  <c r="C724" i="15"/>
  <c r="A724" i="15"/>
  <c r="A746" i="15" s="1"/>
  <c r="F723" i="15"/>
  <c r="E723" i="15"/>
  <c r="A723" i="15"/>
  <c r="A745" i="15" s="1"/>
  <c r="A767" i="15" s="1"/>
  <c r="A789" i="15" s="1"/>
  <c r="A811" i="15" s="1"/>
  <c r="F722" i="15"/>
  <c r="E722" i="15"/>
  <c r="E744" i="15" s="1"/>
  <c r="E766" i="15" s="1"/>
  <c r="E788" i="15" s="1"/>
  <c r="E810" i="15" s="1"/>
  <c r="B722" i="15"/>
  <c r="A722" i="15"/>
  <c r="F721" i="15"/>
  <c r="F743" i="15" s="1"/>
  <c r="E721" i="15"/>
  <c r="E743" i="15" s="1"/>
  <c r="E765" i="15" s="1"/>
  <c r="E787" i="15" s="1"/>
  <c r="E809" i="15" s="1"/>
  <c r="A721" i="15"/>
  <c r="F720" i="15"/>
  <c r="E720" i="15"/>
  <c r="C720" i="15"/>
  <c r="A720" i="15"/>
  <c r="A742" i="15" s="1"/>
  <c r="A764" i="15" s="1"/>
  <c r="A786" i="15" s="1"/>
  <c r="A808" i="15" s="1"/>
  <c r="F719" i="15"/>
  <c r="E719" i="15"/>
  <c r="A719" i="15"/>
  <c r="A741" i="15" s="1"/>
  <c r="A763" i="15" s="1"/>
  <c r="A785" i="15" s="1"/>
  <c r="A807" i="15" s="1"/>
  <c r="F718" i="15"/>
  <c r="E718" i="15"/>
  <c r="E740" i="15" s="1"/>
  <c r="E762" i="15" s="1"/>
  <c r="E784" i="15" s="1"/>
  <c r="E806" i="15" s="1"/>
  <c r="A718" i="15"/>
  <c r="F717" i="15"/>
  <c r="F739" i="15" s="1"/>
  <c r="E717" i="15"/>
  <c r="E739" i="15" s="1"/>
  <c r="E761" i="15" s="1"/>
  <c r="E783" i="15" s="1"/>
  <c r="E805" i="15" s="1"/>
  <c r="C717" i="15"/>
  <c r="A717" i="15"/>
  <c r="F716" i="15"/>
  <c r="E716" i="15"/>
  <c r="D716" i="15"/>
  <c r="C716" i="15"/>
  <c r="B716" i="15"/>
  <c r="B738" i="15" s="1"/>
  <c r="B760" i="15" s="1"/>
  <c r="B782" i="15" s="1"/>
  <c r="B804" i="15" s="1"/>
  <c r="A716" i="15"/>
  <c r="A738" i="15" s="1"/>
  <c r="A760" i="15" s="1"/>
  <c r="A782" i="15" s="1"/>
  <c r="A804" i="15" s="1"/>
  <c r="F715" i="15"/>
  <c r="C715" i="15" s="1"/>
  <c r="E715" i="15"/>
  <c r="A715" i="15"/>
  <c r="A737" i="15" s="1"/>
  <c r="A759" i="15" s="1"/>
  <c r="A781" i="15" s="1"/>
  <c r="A803" i="15" s="1"/>
  <c r="F714" i="15"/>
  <c r="E714" i="15"/>
  <c r="E736" i="15" s="1"/>
  <c r="E758" i="15" s="1"/>
  <c r="E780" i="15" s="1"/>
  <c r="E802" i="15" s="1"/>
  <c r="A714" i="15"/>
  <c r="F713" i="15"/>
  <c r="F735" i="15" s="1"/>
  <c r="E713" i="15"/>
  <c r="E735" i="15" s="1"/>
  <c r="E757" i="15" s="1"/>
  <c r="E779" i="15" s="1"/>
  <c r="E801" i="15" s="1"/>
  <c r="A713" i="15"/>
  <c r="F712" i="15"/>
  <c r="E712" i="15"/>
  <c r="D712" i="15"/>
  <c r="C712" i="15"/>
  <c r="B712" i="15"/>
  <c r="B734" i="15" s="1"/>
  <c r="B756" i="15" s="1"/>
  <c r="B778" i="15" s="1"/>
  <c r="B800" i="15" s="1"/>
  <c r="A712" i="15"/>
  <c r="A734" i="15" s="1"/>
  <c r="A756" i="15" s="1"/>
  <c r="A778" i="15" s="1"/>
  <c r="A800" i="15" s="1"/>
  <c r="F711" i="15"/>
  <c r="C711" i="15" s="1"/>
  <c r="E711" i="15"/>
  <c r="A711" i="15"/>
  <c r="A733" i="15" s="1"/>
  <c r="A755" i="15" s="1"/>
  <c r="A777" i="15" s="1"/>
  <c r="A799" i="15" s="1"/>
  <c r="F710" i="15"/>
  <c r="E710" i="15"/>
  <c r="E732" i="15" s="1"/>
  <c r="E754" i="15" s="1"/>
  <c r="E776" i="15" s="1"/>
  <c r="E798" i="15" s="1"/>
  <c r="A710" i="15"/>
  <c r="F709" i="15"/>
  <c r="F731" i="15" s="1"/>
  <c r="E709" i="15"/>
  <c r="E731" i="15" s="1"/>
  <c r="E753" i="15" s="1"/>
  <c r="E775" i="15" s="1"/>
  <c r="E797" i="15" s="1"/>
  <c r="C709" i="15"/>
  <c r="A709" i="15"/>
  <c r="F708" i="15"/>
  <c r="E708" i="15"/>
  <c r="D708" i="15"/>
  <c r="C708" i="15"/>
  <c r="B708" i="15"/>
  <c r="B730" i="15" s="1"/>
  <c r="B752" i="15" s="1"/>
  <c r="B774" i="15" s="1"/>
  <c r="B796" i="15" s="1"/>
  <c r="A708" i="15"/>
  <c r="A730" i="15" s="1"/>
  <c r="A752" i="15" s="1"/>
  <c r="A774" i="15" s="1"/>
  <c r="A796" i="15" s="1"/>
  <c r="F707" i="15"/>
  <c r="E707" i="15"/>
  <c r="B707" i="15"/>
  <c r="B729" i="15" s="1"/>
  <c r="B751" i="15" s="1"/>
  <c r="B773" i="15" s="1"/>
  <c r="B795" i="15" s="1"/>
  <c r="A707" i="15"/>
  <c r="A729" i="15" s="1"/>
  <c r="A751" i="15" s="1"/>
  <c r="A773" i="15" s="1"/>
  <c r="A795" i="15" s="1"/>
  <c r="F706" i="15"/>
  <c r="E706" i="15"/>
  <c r="E728" i="15" s="1"/>
  <c r="E750" i="15" s="1"/>
  <c r="E772" i="15" s="1"/>
  <c r="E794" i="15" s="1"/>
  <c r="A706" i="15"/>
  <c r="B678" i="15"/>
  <c r="B700" i="15" s="1"/>
  <c r="A674" i="15"/>
  <c r="A696" i="15" s="1"/>
  <c r="E668" i="15"/>
  <c r="E690" i="15" s="1"/>
  <c r="E660" i="15"/>
  <c r="E682" i="15" s="1"/>
  <c r="E704" i="15" s="1"/>
  <c r="A658" i="15"/>
  <c r="A680" i="15" s="1"/>
  <c r="A702" i="15" s="1"/>
  <c r="B646" i="15"/>
  <c r="B668" i="15" s="1"/>
  <c r="B690" i="15" s="1"/>
  <c r="A642" i="15"/>
  <c r="A664" i="15" s="1"/>
  <c r="A686" i="15" s="1"/>
  <c r="A638" i="15"/>
  <c r="A660" i="15" s="1"/>
  <c r="A682" i="15" s="1"/>
  <c r="A704" i="15" s="1"/>
  <c r="F636" i="15"/>
  <c r="E636" i="15"/>
  <c r="E658" i="15" s="1"/>
  <c r="E680" i="15" s="1"/>
  <c r="E702" i="15" s="1"/>
  <c r="B634" i="15"/>
  <c r="B656" i="15" s="1"/>
  <c r="A634" i="15"/>
  <c r="A656" i="15" s="1"/>
  <c r="A678" i="15" s="1"/>
  <c r="A700" i="15" s="1"/>
  <c r="F632" i="15"/>
  <c r="E632" i="15"/>
  <c r="E654" i="15" s="1"/>
  <c r="E676" i="15" s="1"/>
  <c r="E698" i="15" s="1"/>
  <c r="A630" i="15"/>
  <c r="A652" i="15" s="1"/>
  <c r="F628" i="15"/>
  <c r="E628" i="15"/>
  <c r="E650" i="15" s="1"/>
  <c r="E672" i="15" s="1"/>
  <c r="E694" i="15" s="1"/>
  <c r="A626" i="15"/>
  <c r="A648" i="15" s="1"/>
  <c r="A670" i="15" s="1"/>
  <c r="A692" i="15" s="1"/>
  <c r="F624" i="15"/>
  <c r="E624" i="15"/>
  <c r="E646" i="15" s="1"/>
  <c r="A622" i="15"/>
  <c r="A644" i="15" s="1"/>
  <c r="A666" i="15" s="1"/>
  <c r="A688" i="15" s="1"/>
  <c r="F620" i="15"/>
  <c r="E620" i="15"/>
  <c r="E642" i="15" s="1"/>
  <c r="E664" i="15" s="1"/>
  <c r="E686" i="15" s="1"/>
  <c r="A618" i="15"/>
  <c r="A640" i="15" s="1"/>
  <c r="A662" i="15" s="1"/>
  <c r="A684" i="15" s="1"/>
  <c r="F617" i="15"/>
  <c r="E617" i="15"/>
  <c r="E639" i="15" s="1"/>
  <c r="E661" i="15" s="1"/>
  <c r="E683" i="15" s="1"/>
  <c r="E705" i="15" s="1"/>
  <c r="A617" i="15"/>
  <c r="A639" i="15" s="1"/>
  <c r="A661" i="15" s="1"/>
  <c r="A683" i="15" s="1"/>
  <c r="A705" i="15" s="1"/>
  <c r="F616" i="15"/>
  <c r="E616" i="15"/>
  <c r="E638" i="15" s="1"/>
  <c r="A616" i="15"/>
  <c r="F615" i="15"/>
  <c r="F637" i="15" s="1"/>
  <c r="E615" i="15"/>
  <c r="E637" i="15" s="1"/>
  <c r="E659" i="15" s="1"/>
  <c r="E681" i="15" s="1"/>
  <c r="E703" i="15" s="1"/>
  <c r="C615" i="15"/>
  <c r="A615" i="15"/>
  <c r="A637" i="15" s="1"/>
  <c r="A659" i="15" s="1"/>
  <c r="A681" i="15" s="1"/>
  <c r="A703" i="15" s="1"/>
  <c r="F614" i="15"/>
  <c r="C614" i="15" s="1"/>
  <c r="E614" i="15"/>
  <c r="A614" i="15"/>
  <c r="A636" i="15" s="1"/>
  <c r="F613" i="15"/>
  <c r="E613" i="15"/>
  <c r="E635" i="15" s="1"/>
  <c r="E657" i="15" s="1"/>
  <c r="E679" i="15" s="1"/>
  <c r="E701" i="15" s="1"/>
  <c r="A613" i="15"/>
  <c r="A635" i="15" s="1"/>
  <c r="A657" i="15" s="1"/>
  <c r="A679" i="15" s="1"/>
  <c r="A701" i="15" s="1"/>
  <c r="F612" i="15"/>
  <c r="E612" i="15"/>
  <c r="E634" i="15" s="1"/>
  <c r="E656" i="15" s="1"/>
  <c r="E678" i="15" s="1"/>
  <c r="E700" i="15" s="1"/>
  <c r="B612" i="15"/>
  <c r="A612" i="15"/>
  <c r="F611" i="15"/>
  <c r="F633" i="15" s="1"/>
  <c r="E611" i="15"/>
  <c r="E633" i="15" s="1"/>
  <c r="E655" i="15" s="1"/>
  <c r="E677" i="15" s="1"/>
  <c r="E699" i="15" s="1"/>
  <c r="C611" i="15"/>
  <c r="A611" i="15"/>
  <c r="A633" i="15" s="1"/>
  <c r="A655" i="15" s="1"/>
  <c r="A677" i="15" s="1"/>
  <c r="A699" i="15" s="1"/>
  <c r="F610" i="15"/>
  <c r="C610" i="15" s="1"/>
  <c r="E610" i="15"/>
  <c r="A610" i="15"/>
  <c r="A632" i="15" s="1"/>
  <c r="A654" i="15" s="1"/>
  <c r="A676" i="15" s="1"/>
  <c r="A698" i="15" s="1"/>
  <c r="F609" i="15"/>
  <c r="E609" i="15"/>
  <c r="E631" i="15" s="1"/>
  <c r="E653" i="15" s="1"/>
  <c r="E675" i="15" s="1"/>
  <c r="E697" i="15" s="1"/>
  <c r="A609" i="15"/>
  <c r="A631" i="15" s="1"/>
  <c r="A653" i="15" s="1"/>
  <c r="A675" i="15" s="1"/>
  <c r="A697" i="15" s="1"/>
  <c r="F608" i="15"/>
  <c r="E608" i="15"/>
  <c r="E630" i="15" s="1"/>
  <c r="E652" i="15" s="1"/>
  <c r="E674" i="15" s="1"/>
  <c r="E696" i="15" s="1"/>
  <c r="A608" i="15"/>
  <c r="F607" i="15"/>
  <c r="F629" i="15" s="1"/>
  <c r="E607" i="15"/>
  <c r="E629" i="15" s="1"/>
  <c r="E651" i="15" s="1"/>
  <c r="E673" i="15" s="1"/>
  <c r="E695" i="15" s="1"/>
  <c r="C607" i="15"/>
  <c r="A607" i="15"/>
  <c r="A629" i="15" s="1"/>
  <c r="A651" i="15" s="1"/>
  <c r="A673" i="15" s="1"/>
  <c r="A695" i="15" s="1"/>
  <c r="F606" i="15"/>
  <c r="C606" i="15" s="1"/>
  <c r="E606" i="15"/>
  <c r="D606" i="15"/>
  <c r="B606" i="15"/>
  <c r="B628" i="15" s="1"/>
  <c r="B650" i="15" s="1"/>
  <c r="B672" i="15" s="1"/>
  <c r="B694" i="15" s="1"/>
  <c r="A606" i="15"/>
  <c r="A628" i="15" s="1"/>
  <c r="A650" i="15" s="1"/>
  <c r="A672" i="15" s="1"/>
  <c r="A694" i="15" s="1"/>
  <c r="F605" i="15"/>
  <c r="E605" i="15"/>
  <c r="E627" i="15" s="1"/>
  <c r="E649" i="15" s="1"/>
  <c r="E671" i="15" s="1"/>
  <c r="E693" i="15" s="1"/>
  <c r="A605" i="15"/>
  <c r="A627" i="15" s="1"/>
  <c r="A649" i="15" s="1"/>
  <c r="A671" i="15" s="1"/>
  <c r="A693" i="15" s="1"/>
  <c r="F604" i="15"/>
  <c r="E604" i="15"/>
  <c r="E626" i="15" s="1"/>
  <c r="E648" i="15" s="1"/>
  <c r="E670" i="15" s="1"/>
  <c r="E692" i="15" s="1"/>
  <c r="A604" i="15"/>
  <c r="F603" i="15"/>
  <c r="F625" i="15" s="1"/>
  <c r="E603" i="15"/>
  <c r="E625" i="15" s="1"/>
  <c r="E647" i="15" s="1"/>
  <c r="E669" i="15" s="1"/>
  <c r="E691" i="15" s="1"/>
  <c r="C603" i="15"/>
  <c r="A603" i="15"/>
  <c r="A625" i="15" s="1"/>
  <c r="A647" i="15" s="1"/>
  <c r="A669" i="15" s="1"/>
  <c r="A691" i="15" s="1"/>
  <c r="F602" i="15"/>
  <c r="C602" i="15" s="1"/>
  <c r="E602" i="15"/>
  <c r="D602" i="15"/>
  <c r="B602" i="15"/>
  <c r="B624" i="15" s="1"/>
  <c r="A602" i="15"/>
  <c r="A624" i="15" s="1"/>
  <c r="A646" i="15" s="1"/>
  <c r="A668" i="15" s="1"/>
  <c r="A690" i="15" s="1"/>
  <c r="F601" i="15"/>
  <c r="E601" i="15"/>
  <c r="E623" i="15" s="1"/>
  <c r="E645" i="15" s="1"/>
  <c r="E667" i="15" s="1"/>
  <c r="E689" i="15" s="1"/>
  <c r="A601" i="15"/>
  <c r="A623" i="15" s="1"/>
  <c r="A645" i="15" s="1"/>
  <c r="A667" i="15" s="1"/>
  <c r="A689" i="15" s="1"/>
  <c r="F600" i="15"/>
  <c r="E600" i="15"/>
  <c r="E622" i="15" s="1"/>
  <c r="E644" i="15" s="1"/>
  <c r="E666" i="15" s="1"/>
  <c r="E688" i="15" s="1"/>
  <c r="A600" i="15"/>
  <c r="F599" i="15"/>
  <c r="F621" i="15" s="1"/>
  <c r="E599" i="15"/>
  <c r="E621" i="15" s="1"/>
  <c r="E643" i="15" s="1"/>
  <c r="E665" i="15" s="1"/>
  <c r="E687" i="15" s="1"/>
  <c r="C599" i="15"/>
  <c r="A599" i="15"/>
  <c r="A621" i="15" s="1"/>
  <c r="A643" i="15" s="1"/>
  <c r="A665" i="15" s="1"/>
  <c r="A687" i="15" s="1"/>
  <c r="F598" i="15"/>
  <c r="C598" i="15" s="1"/>
  <c r="E598" i="15"/>
  <c r="D598" i="15"/>
  <c r="B598" i="15"/>
  <c r="B620" i="15" s="1"/>
  <c r="B642" i="15" s="1"/>
  <c r="B664" i="15" s="1"/>
  <c r="B686" i="15" s="1"/>
  <c r="A598" i="15"/>
  <c r="A620" i="15" s="1"/>
  <c r="F597" i="15"/>
  <c r="E597" i="15"/>
  <c r="E619" i="15" s="1"/>
  <c r="E641" i="15" s="1"/>
  <c r="E663" i="15" s="1"/>
  <c r="E685" i="15" s="1"/>
  <c r="B597" i="15"/>
  <c r="B619" i="15" s="1"/>
  <c r="B641" i="15" s="1"/>
  <c r="B663" i="15" s="1"/>
  <c r="B685" i="15" s="1"/>
  <c r="A597" i="15"/>
  <c r="A619" i="15" s="1"/>
  <c r="A641" i="15" s="1"/>
  <c r="A663" i="15" s="1"/>
  <c r="A685" i="15" s="1"/>
  <c r="F596" i="15"/>
  <c r="E596" i="15"/>
  <c r="E618" i="15" s="1"/>
  <c r="E640" i="15" s="1"/>
  <c r="E662" i="15" s="1"/>
  <c r="E684" i="15" s="1"/>
  <c r="A596" i="15"/>
  <c r="B540" i="15"/>
  <c r="B562" i="15" s="1"/>
  <c r="B584" i="15" s="1"/>
  <c r="F526" i="15"/>
  <c r="B524" i="15"/>
  <c r="B546" i="15" s="1"/>
  <c r="B568" i="15" s="1"/>
  <c r="B590" i="15" s="1"/>
  <c r="F522" i="15"/>
  <c r="F518" i="15"/>
  <c r="F514" i="15"/>
  <c r="F510" i="15"/>
  <c r="F507" i="15"/>
  <c r="C507" i="15" s="1"/>
  <c r="E507" i="15"/>
  <c r="E529" i="15" s="1"/>
  <c r="E551" i="15" s="1"/>
  <c r="E573" i="15" s="1"/>
  <c r="E595" i="15" s="1"/>
  <c r="A507" i="15"/>
  <c r="A529" i="15" s="1"/>
  <c r="A551" i="15" s="1"/>
  <c r="A573" i="15" s="1"/>
  <c r="A595" i="15" s="1"/>
  <c r="F506" i="15"/>
  <c r="E506" i="15"/>
  <c r="E528" i="15" s="1"/>
  <c r="E550" i="15" s="1"/>
  <c r="E572" i="15" s="1"/>
  <c r="E594" i="15" s="1"/>
  <c r="A506" i="15"/>
  <c r="A528" i="15" s="1"/>
  <c r="A550" i="15" s="1"/>
  <c r="A572" i="15" s="1"/>
  <c r="A594" i="15" s="1"/>
  <c r="F505" i="15"/>
  <c r="F527" i="15" s="1"/>
  <c r="E505" i="15"/>
  <c r="E527" i="15" s="1"/>
  <c r="E549" i="15" s="1"/>
  <c r="E571" i="15" s="1"/>
  <c r="E593" i="15" s="1"/>
  <c r="A505" i="15"/>
  <c r="A527" i="15" s="1"/>
  <c r="A549" i="15" s="1"/>
  <c r="A571" i="15" s="1"/>
  <c r="A593" i="15" s="1"/>
  <c r="F504" i="15"/>
  <c r="E504" i="15"/>
  <c r="E526" i="15" s="1"/>
  <c r="E548" i="15" s="1"/>
  <c r="E570" i="15" s="1"/>
  <c r="E592" i="15" s="1"/>
  <c r="A504" i="15"/>
  <c r="A526" i="15" s="1"/>
  <c r="A548" i="15" s="1"/>
  <c r="A570" i="15" s="1"/>
  <c r="A592" i="15" s="1"/>
  <c r="F503" i="15"/>
  <c r="C503" i="15" s="1"/>
  <c r="E503" i="15"/>
  <c r="E525" i="15" s="1"/>
  <c r="E547" i="15" s="1"/>
  <c r="E569" i="15" s="1"/>
  <c r="E591" i="15" s="1"/>
  <c r="A503" i="15"/>
  <c r="A525" i="15" s="1"/>
  <c r="A547" i="15" s="1"/>
  <c r="A569" i="15" s="1"/>
  <c r="A591" i="15" s="1"/>
  <c r="F502" i="15"/>
  <c r="E502" i="15"/>
  <c r="E524" i="15" s="1"/>
  <c r="E546" i="15" s="1"/>
  <c r="E568" i="15" s="1"/>
  <c r="E590" i="15" s="1"/>
  <c r="B502" i="15"/>
  <c r="A502" i="15"/>
  <c r="A524" i="15" s="1"/>
  <c r="A546" i="15" s="1"/>
  <c r="A568" i="15" s="1"/>
  <c r="A590" i="15" s="1"/>
  <c r="F501" i="15"/>
  <c r="F523" i="15" s="1"/>
  <c r="E501" i="15"/>
  <c r="E523" i="15" s="1"/>
  <c r="E545" i="15" s="1"/>
  <c r="E567" i="15" s="1"/>
  <c r="E589" i="15" s="1"/>
  <c r="A501" i="15"/>
  <c r="A523" i="15" s="1"/>
  <c r="A545" i="15" s="1"/>
  <c r="A567" i="15" s="1"/>
  <c r="A589" i="15" s="1"/>
  <c r="F500" i="15"/>
  <c r="E500" i="15"/>
  <c r="E522" i="15" s="1"/>
  <c r="E544" i="15" s="1"/>
  <c r="E566" i="15" s="1"/>
  <c r="E588" i="15" s="1"/>
  <c r="A500" i="15"/>
  <c r="A522" i="15" s="1"/>
  <c r="A544" i="15" s="1"/>
  <c r="A566" i="15" s="1"/>
  <c r="A588" i="15" s="1"/>
  <c r="F499" i="15"/>
  <c r="C499" i="15" s="1"/>
  <c r="E499" i="15"/>
  <c r="E521" i="15" s="1"/>
  <c r="E543" i="15" s="1"/>
  <c r="E565" i="15" s="1"/>
  <c r="E587" i="15" s="1"/>
  <c r="A499" i="15"/>
  <c r="A521" i="15" s="1"/>
  <c r="A543" i="15" s="1"/>
  <c r="A565" i="15" s="1"/>
  <c r="A587" i="15" s="1"/>
  <c r="F498" i="15"/>
  <c r="E498" i="15"/>
  <c r="E520" i="15" s="1"/>
  <c r="E542" i="15" s="1"/>
  <c r="E564" i="15" s="1"/>
  <c r="E586" i="15" s="1"/>
  <c r="A498" i="15"/>
  <c r="A520" i="15" s="1"/>
  <c r="A542" i="15" s="1"/>
  <c r="A564" i="15" s="1"/>
  <c r="A586" i="15" s="1"/>
  <c r="F497" i="15"/>
  <c r="F519" i="15" s="1"/>
  <c r="E497" i="15"/>
  <c r="E519" i="15" s="1"/>
  <c r="E541" i="15" s="1"/>
  <c r="E563" i="15" s="1"/>
  <c r="E585" i="15" s="1"/>
  <c r="A497" i="15"/>
  <c r="A519" i="15" s="1"/>
  <c r="A541" i="15" s="1"/>
  <c r="A563" i="15" s="1"/>
  <c r="A585" i="15" s="1"/>
  <c r="F496" i="15"/>
  <c r="D496" i="15" s="1"/>
  <c r="E496" i="15"/>
  <c r="E518" i="15" s="1"/>
  <c r="E540" i="15" s="1"/>
  <c r="E562" i="15" s="1"/>
  <c r="E584" i="15" s="1"/>
  <c r="B496" i="15"/>
  <c r="B518" i="15" s="1"/>
  <c r="A496" i="15"/>
  <c r="A518" i="15" s="1"/>
  <c r="A540" i="15" s="1"/>
  <c r="A562" i="15" s="1"/>
  <c r="A584" i="15" s="1"/>
  <c r="F495" i="15"/>
  <c r="C495" i="15" s="1"/>
  <c r="E495" i="15"/>
  <c r="E517" i="15" s="1"/>
  <c r="E539" i="15" s="1"/>
  <c r="E561" i="15" s="1"/>
  <c r="E583" i="15" s="1"/>
  <c r="A495" i="15"/>
  <c r="A517" i="15" s="1"/>
  <c r="A539" i="15" s="1"/>
  <c r="A561" i="15" s="1"/>
  <c r="A583" i="15" s="1"/>
  <c r="F494" i="15"/>
  <c r="E494" i="15"/>
  <c r="E516" i="15" s="1"/>
  <c r="E538" i="15" s="1"/>
  <c r="E560" i="15" s="1"/>
  <c r="E582" i="15" s="1"/>
  <c r="A494" i="15"/>
  <c r="A516" i="15" s="1"/>
  <c r="A538" i="15" s="1"/>
  <c r="A560" i="15" s="1"/>
  <c r="A582" i="15" s="1"/>
  <c r="F493" i="15"/>
  <c r="F515" i="15" s="1"/>
  <c r="E493" i="15"/>
  <c r="E515" i="15" s="1"/>
  <c r="E537" i="15" s="1"/>
  <c r="E559" i="15" s="1"/>
  <c r="E581" i="15" s="1"/>
  <c r="A493" i="15"/>
  <c r="A515" i="15" s="1"/>
  <c r="A537" i="15" s="1"/>
  <c r="A559" i="15" s="1"/>
  <c r="A581" i="15" s="1"/>
  <c r="F492" i="15"/>
  <c r="D492" i="15" s="1"/>
  <c r="E492" i="15"/>
  <c r="E514" i="15" s="1"/>
  <c r="E536" i="15" s="1"/>
  <c r="E558" i="15" s="1"/>
  <c r="E580" i="15" s="1"/>
  <c r="B492" i="15"/>
  <c r="B514" i="15" s="1"/>
  <c r="B536" i="15" s="1"/>
  <c r="B558" i="15" s="1"/>
  <c r="B580" i="15" s="1"/>
  <c r="A492" i="15"/>
  <c r="A514" i="15" s="1"/>
  <c r="A536" i="15" s="1"/>
  <c r="A558" i="15" s="1"/>
  <c r="A580" i="15" s="1"/>
  <c r="F491" i="15"/>
  <c r="C491" i="15" s="1"/>
  <c r="E491" i="15"/>
  <c r="E513" i="15" s="1"/>
  <c r="E535" i="15" s="1"/>
  <c r="E557" i="15" s="1"/>
  <c r="E579" i="15" s="1"/>
  <c r="A491" i="15"/>
  <c r="A513" i="15" s="1"/>
  <c r="A535" i="15" s="1"/>
  <c r="A557" i="15" s="1"/>
  <c r="A579" i="15" s="1"/>
  <c r="F490" i="15"/>
  <c r="E490" i="15"/>
  <c r="E512" i="15" s="1"/>
  <c r="E534" i="15" s="1"/>
  <c r="E556" i="15" s="1"/>
  <c r="E578" i="15" s="1"/>
  <c r="A490" i="15"/>
  <c r="A512" i="15" s="1"/>
  <c r="A534" i="15" s="1"/>
  <c r="A556" i="15" s="1"/>
  <c r="A578" i="15" s="1"/>
  <c r="F489" i="15"/>
  <c r="F511" i="15" s="1"/>
  <c r="E489" i="15"/>
  <c r="E511" i="15" s="1"/>
  <c r="E533" i="15" s="1"/>
  <c r="E555" i="15" s="1"/>
  <c r="E577" i="15" s="1"/>
  <c r="A489" i="15"/>
  <c r="A511" i="15" s="1"/>
  <c r="A533" i="15" s="1"/>
  <c r="A555" i="15" s="1"/>
  <c r="A577" i="15" s="1"/>
  <c r="F488" i="15"/>
  <c r="D488" i="15" s="1"/>
  <c r="E488" i="15"/>
  <c r="E510" i="15" s="1"/>
  <c r="E532" i="15" s="1"/>
  <c r="E554" i="15" s="1"/>
  <c r="E576" i="15" s="1"/>
  <c r="B488" i="15"/>
  <c r="B510" i="15" s="1"/>
  <c r="B532" i="15" s="1"/>
  <c r="B554" i="15" s="1"/>
  <c r="B576" i="15" s="1"/>
  <c r="A488" i="15"/>
  <c r="A510" i="15" s="1"/>
  <c r="A532" i="15" s="1"/>
  <c r="A554" i="15" s="1"/>
  <c r="A576" i="15" s="1"/>
  <c r="F487" i="15"/>
  <c r="E487" i="15"/>
  <c r="E509" i="15" s="1"/>
  <c r="E531" i="15" s="1"/>
  <c r="E553" i="15" s="1"/>
  <c r="E575" i="15" s="1"/>
  <c r="B487" i="15"/>
  <c r="B509" i="15" s="1"/>
  <c r="B531" i="15" s="1"/>
  <c r="B553" i="15" s="1"/>
  <c r="B575" i="15" s="1"/>
  <c r="A487" i="15"/>
  <c r="A509" i="15" s="1"/>
  <c r="A531" i="15" s="1"/>
  <c r="A553" i="15" s="1"/>
  <c r="A575" i="15" s="1"/>
  <c r="F486" i="15"/>
  <c r="E486" i="15"/>
  <c r="E508" i="15" s="1"/>
  <c r="E530" i="15" s="1"/>
  <c r="E552" i="15" s="1"/>
  <c r="E574" i="15" s="1"/>
  <c r="A486" i="15"/>
  <c r="A508" i="15" s="1"/>
  <c r="A530" i="15" s="1"/>
  <c r="A552" i="15" s="1"/>
  <c r="A574" i="15" s="1"/>
  <c r="E419" i="15"/>
  <c r="E441" i="15" s="1"/>
  <c r="E463" i="15" s="1"/>
  <c r="E485" i="15" s="1"/>
  <c r="A417" i="15"/>
  <c r="A439" i="15" s="1"/>
  <c r="A461" i="15" s="1"/>
  <c r="A483" i="15" s="1"/>
  <c r="F416" i="15"/>
  <c r="E415" i="15"/>
  <c r="E437" i="15" s="1"/>
  <c r="E459" i="15" s="1"/>
  <c r="E481" i="15" s="1"/>
  <c r="B414" i="15"/>
  <c r="B436" i="15" s="1"/>
  <c r="B458" i="15" s="1"/>
  <c r="B480" i="15" s="1"/>
  <c r="A413" i="15"/>
  <c r="A435" i="15" s="1"/>
  <c r="A457" i="15" s="1"/>
  <c r="A479" i="15" s="1"/>
  <c r="F412" i="15"/>
  <c r="E411" i="15"/>
  <c r="E433" i="15" s="1"/>
  <c r="E455" i="15" s="1"/>
  <c r="E477" i="15" s="1"/>
  <c r="A409" i="15"/>
  <c r="A431" i="15" s="1"/>
  <c r="A453" i="15" s="1"/>
  <c r="A475" i="15" s="1"/>
  <c r="F408" i="15"/>
  <c r="E407" i="15"/>
  <c r="E429" i="15" s="1"/>
  <c r="E451" i="15" s="1"/>
  <c r="E473" i="15" s="1"/>
  <c r="A405" i="15"/>
  <c r="A427" i="15" s="1"/>
  <c r="A449" i="15" s="1"/>
  <c r="A471" i="15" s="1"/>
  <c r="F404" i="15"/>
  <c r="E403" i="15"/>
  <c r="E425" i="15" s="1"/>
  <c r="E447" i="15" s="1"/>
  <c r="E469" i="15" s="1"/>
  <c r="A401" i="15"/>
  <c r="A423" i="15" s="1"/>
  <c r="A445" i="15" s="1"/>
  <c r="A467" i="15" s="1"/>
  <c r="F400" i="15"/>
  <c r="E399" i="15"/>
  <c r="E421" i="15" s="1"/>
  <c r="E443" i="15" s="1"/>
  <c r="E465" i="15" s="1"/>
  <c r="F397" i="15"/>
  <c r="E397" i="15"/>
  <c r="A397" i="15"/>
  <c r="A419" i="15" s="1"/>
  <c r="A441" i="15" s="1"/>
  <c r="A463" i="15" s="1"/>
  <c r="A485" i="15" s="1"/>
  <c r="F396" i="15"/>
  <c r="E396" i="15"/>
  <c r="E418" i="15" s="1"/>
  <c r="E440" i="15" s="1"/>
  <c r="E462" i="15" s="1"/>
  <c r="E484" i="15" s="1"/>
  <c r="A396" i="15"/>
  <c r="A418" i="15" s="1"/>
  <c r="A440" i="15" s="1"/>
  <c r="A462" i="15" s="1"/>
  <c r="A484" i="15" s="1"/>
  <c r="F395" i="15"/>
  <c r="F417" i="15" s="1"/>
  <c r="E395" i="15"/>
  <c r="E417" i="15" s="1"/>
  <c r="E439" i="15" s="1"/>
  <c r="E461" i="15" s="1"/>
  <c r="E483" i="15" s="1"/>
  <c r="A395" i="15"/>
  <c r="F394" i="15"/>
  <c r="E394" i="15"/>
  <c r="E416" i="15" s="1"/>
  <c r="E438" i="15" s="1"/>
  <c r="E460" i="15" s="1"/>
  <c r="E482" i="15" s="1"/>
  <c r="C394" i="15"/>
  <c r="A394" i="15"/>
  <c r="A416" i="15" s="1"/>
  <c r="A438" i="15" s="1"/>
  <c r="A460" i="15" s="1"/>
  <c r="A482" i="15" s="1"/>
  <c r="F393" i="15"/>
  <c r="E393" i="15"/>
  <c r="A393" i="15"/>
  <c r="A415" i="15" s="1"/>
  <c r="A437" i="15" s="1"/>
  <c r="A459" i="15" s="1"/>
  <c r="A481" i="15" s="1"/>
  <c r="F392" i="15"/>
  <c r="E392" i="15"/>
  <c r="E414" i="15" s="1"/>
  <c r="E436" i="15" s="1"/>
  <c r="E458" i="15" s="1"/>
  <c r="E480" i="15" s="1"/>
  <c r="B392" i="15"/>
  <c r="A392" i="15"/>
  <c r="A414" i="15" s="1"/>
  <c r="A436" i="15" s="1"/>
  <c r="A458" i="15" s="1"/>
  <c r="A480" i="15" s="1"/>
  <c r="F391" i="15"/>
  <c r="F413" i="15" s="1"/>
  <c r="E391" i="15"/>
  <c r="E413" i="15" s="1"/>
  <c r="E435" i="15" s="1"/>
  <c r="E457" i="15" s="1"/>
  <c r="E479" i="15" s="1"/>
  <c r="A391" i="15"/>
  <c r="F390" i="15"/>
  <c r="E390" i="15"/>
  <c r="E412" i="15" s="1"/>
  <c r="E434" i="15" s="1"/>
  <c r="E456" i="15" s="1"/>
  <c r="E478" i="15" s="1"/>
  <c r="C390" i="15"/>
  <c r="A390" i="15"/>
  <c r="A412" i="15" s="1"/>
  <c r="A434" i="15" s="1"/>
  <c r="A456" i="15" s="1"/>
  <c r="A478" i="15" s="1"/>
  <c r="F389" i="15"/>
  <c r="E389" i="15"/>
  <c r="A389" i="15"/>
  <c r="A411" i="15" s="1"/>
  <c r="A433" i="15" s="1"/>
  <c r="A455" i="15" s="1"/>
  <c r="A477" i="15" s="1"/>
  <c r="F388" i="15"/>
  <c r="E388" i="15"/>
  <c r="E410" i="15" s="1"/>
  <c r="E432" i="15" s="1"/>
  <c r="E454" i="15" s="1"/>
  <c r="E476" i="15" s="1"/>
  <c r="A388" i="15"/>
  <c r="A410" i="15" s="1"/>
  <c r="A432" i="15" s="1"/>
  <c r="A454" i="15" s="1"/>
  <c r="A476" i="15" s="1"/>
  <c r="F387" i="15"/>
  <c r="F409" i="15" s="1"/>
  <c r="E387" i="15"/>
  <c r="E409" i="15" s="1"/>
  <c r="E431" i="15" s="1"/>
  <c r="E453" i="15" s="1"/>
  <c r="E475" i="15" s="1"/>
  <c r="A387" i="15"/>
  <c r="F386" i="15"/>
  <c r="E386" i="15"/>
  <c r="E408" i="15" s="1"/>
  <c r="E430" i="15" s="1"/>
  <c r="E452" i="15" s="1"/>
  <c r="E474" i="15" s="1"/>
  <c r="D386" i="15"/>
  <c r="C386" i="15"/>
  <c r="B386" i="15"/>
  <c r="B408" i="15" s="1"/>
  <c r="B430" i="15" s="1"/>
  <c r="B452" i="15" s="1"/>
  <c r="B474" i="15" s="1"/>
  <c r="A386" i="15"/>
  <c r="A408" i="15" s="1"/>
  <c r="A430" i="15" s="1"/>
  <c r="A452" i="15" s="1"/>
  <c r="A474" i="15" s="1"/>
  <c r="F385" i="15"/>
  <c r="E385" i="15"/>
  <c r="A385" i="15"/>
  <c r="A407" i="15" s="1"/>
  <c r="A429" i="15" s="1"/>
  <c r="A451" i="15" s="1"/>
  <c r="A473" i="15" s="1"/>
  <c r="F384" i="15"/>
  <c r="E384" i="15"/>
  <c r="E406" i="15" s="1"/>
  <c r="E428" i="15" s="1"/>
  <c r="E450" i="15" s="1"/>
  <c r="E472" i="15" s="1"/>
  <c r="A384" i="15"/>
  <c r="A406" i="15" s="1"/>
  <c r="A428" i="15" s="1"/>
  <c r="A450" i="15" s="1"/>
  <c r="A472" i="15" s="1"/>
  <c r="F383" i="15"/>
  <c r="F405" i="15" s="1"/>
  <c r="E383" i="15"/>
  <c r="E405" i="15" s="1"/>
  <c r="E427" i="15" s="1"/>
  <c r="E449" i="15" s="1"/>
  <c r="E471" i="15" s="1"/>
  <c r="A383" i="15"/>
  <c r="F382" i="15"/>
  <c r="E382" i="15"/>
  <c r="E404" i="15" s="1"/>
  <c r="E426" i="15" s="1"/>
  <c r="E448" i="15" s="1"/>
  <c r="E470" i="15" s="1"/>
  <c r="D382" i="15"/>
  <c r="C382" i="15"/>
  <c r="B382" i="15"/>
  <c r="B404" i="15" s="1"/>
  <c r="B426" i="15" s="1"/>
  <c r="B448" i="15" s="1"/>
  <c r="B470" i="15" s="1"/>
  <c r="A382" i="15"/>
  <c r="A404" i="15" s="1"/>
  <c r="A426" i="15" s="1"/>
  <c r="A448" i="15" s="1"/>
  <c r="A470" i="15" s="1"/>
  <c r="F381" i="15"/>
  <c r="E381" i="15"/>
  <c r="A381" i="15"/>
  <c r="A403" i="15" s="1"/>
  <c r="A425" i="15" s="1"/>
  <c r="A447" i="15" s="1"/>
  <c r="A469" i="15" s="1"/>
  <c r="F380" i="15"/>
  <c r="E380" i="15"/>
  <c r="E402" i="15" s="1"/>
  <c r="E424" i="15" s="1"/>
  <c r="E446" i="15" s="1"/>
  <c r="E468" i="15" s="1"/>
  <c r="A380" i="15"/>
  <c r="A402" i="15" s="1"/>
  <c r="A424" i="15" s="1"/>
  <c r="A446" i="15" s="1"/>
  <c r="A468" i="15" s="1"/>
  <c r="F379" i="15"/>
  <c r="F401" i="15" s="1"/>
  <c r="E379" i="15"/>
  <c r="E401" i="15" s="1"/>
  <c r="E423" i="15" s="1"/>
  <c r="E445" i="15" s="1"/>
  <c r="E467" i="15" s="1"/>
  <c r="A379" i="15"/>
  <c r="F378" i="15"/>
  <c r="E378" i="15"/>
  <c r="E400" i="15" s="1"/>
  <c r="E422" i="15" s="1"/>
  <c r="E444" i="15" s="1"/>
  <c r="E466" i="15" s="1"/>
  <c r="D378" i="15"/>
  <c r="C378" i="15"/>
  <c r="B378" i="15"/>
  <c r="B400" i="15" s="1"/>
  <c r="B422" i="15" s="1"/>
  <c r="B444" i="15" s="1"/>
  <c r="B466" i="15" s="1"/>
  <c r="A378" i="15"/>
  <c r="A400" i="15" s="1"/>
  <c r="A422" i="15" s="1"/>
  <c r="A444" i="15" s="1"/>
  <c r="A466" i="15" s="1"/>
  <c r="F377" i="15"/>
  <c r="E377" i="15"/>
  <c r="B377" i="15"/>
  <c r="B399" i="15" s="1"/>
  <c r="B421" i="15" s="1"/>
  <c r="B443" i="15" s="1"/>
  <c r="B465" i="15" s="1"/>
  <c r="A377" i="15"/>
  <c r="A399" i="15" s="1"/>
  <c r="A421" i="15" s="1"/>
  <c r="A443" i="15" s="1"/>
  <c r="A465" i="15" s="1"/>
  <c r="F376" i="15"/>
  <c r="E376" i="15"/>
  <c r="E398" i="15" s="1"/>
  <c r="E420" i="15" s="1"/>
  <c r="E442" i="15" s="1"/>
  <c r="E464" i="15" s="1"/>
  <c r="A376" i="15"/>
  <c r="A398" i="15" s="1"/>
  <c r="A420" i="15" s="1"/>
  <c r="A442" i="15" s="1"/>
  <c r="A464" i="15" s="1"/>
  <c r="E308" i="15"/>
  <c r="E330" i="15" s="1"/>
  <c r="E352" i="15" s="1"/>
  <c r="E374" i="15" s="1"/>
  <c r="F306" i="15"/>
  <c r="A306" i="15"/>
  <c r="A328" i="15" s="1"/>
  <c r="A350" i="15" s="1"/>
  <c r="A372" i="15" s="1"/>
  <c r="E304" i="15"/>
  <c r="E326" i="15" s="1"/>
  <c r="E348" i="15" s="1"/>
  <c r="E370" i="15" s="1"/>
  <c r="B304" i="15"/>
  <c r="B326" i="15" s="1"/>
  <c r="B348" i="15" s="1"/>
  <c r="B370" i="15" s="1"/>
  <c r="F302" i="15"/>
  <c r="A302" i="15"/>
  <c r="A324" i="15" s="1"/>
  <c r="A346" i="15" s="1"/>
  <c r="A368" i="15" s="1"/>
  <c r="E300" i="15"/>
  <c r="E322" i="15" s="1"/>
  <c r="E344" i="15" s="1"/>
  <c r="E366" i="15" s="1"/>
  <c r="F298" i="15"/>
  <c r="A298" i="15"/>
  <c r="A320" i="15" s="1"/>
  <c r="A342" i="15" s="1"/>
  <c r="A364" i="15" s="1"/>
  <c r="E296" i="15"/>
  <c r="E318" i="15" s="1"/>
  <c r="E340" i="15" s="1"/>
  <c r="E362" i="15" s="1"/>
  <c r="F294" i="15"/>
  <c r="A294" i="15"/>
  <c r="A316" i="15" s="1"/>
  <c r="A338" i="15" s="1"/>
  <c r="A360" i="15" s="1"/>
  <c r="E292" i="15"/>
  <c r="E314" i="15" s="1"/>
  <c r="E336" i="15" s="1"/>
  <c r="E358" i="15" s="1"/>
  <c r="F290" i="15"/>
  <c r="A290" i="15"/>
  <c r="A312" i="15" s="1"/>
  <c r="A334" i="15" s="1"/>
  <c r="A356" i="15" s="1"/>
  <c r="E288" i="15"/>
  <c r="E310" i="15" s="1"/>
  <c r="E332" i="15" s="1"/>
  <c r="E354" i="15" s="1"/>
  <c r="F287" i="15"/>
  <c r="E287" i="15"/>
  <c r="E309" i="15" s="1"/>
  <c r="E331" i="15" s="1"/>
  <c r="E353" i="15" s="1"/>
  <c r="E375" i="15" s="1"/>
  <c r="C287" i="15"/>
  <c r="A287" i="15"/>
  <c r="A309" i="15" s="1"/>
  <c r="A331" i="15" s="1"/>
  <c r="A353" i="15" s="1"/>
  <c r="A375" i="15" s="1"/>
  <c r="F286" i="15"/>
  <c r="E286" i="15"/>
  <c r="A286" i="15"/>
  <c r="A308" i="15" s="1"/>
  <c r="A330" i="15" s="1"/>
  <c r="A352" i="15" s="1"/>
  <c r="A374" i="15" s="1"/>
  <c r="F285" i="15"/>
  <c r="F307" i="15" s="1"/>
  <c r="E285" i="15"/>
  <c r="E307" i="15" s="1"/>
  <c r="E329" i="15" s="1"/>
  <c r="E351" i="15" s="1"/>
  <c r="E373" i="15" s="1"/>
  <c r="A285" i="15"/>
  <c r="A307" i="15" s="1"/>
  <c r="A329" i="15" s="1"/>
  <c r="A351" i="15" s="1"/>
  <c r="A373" i="15" s="1"/>
  <c r="F284" i="15"/>
  <c r="C284" i="15" s="1"/>
  <c r="E284" i="15"/>
  <c r="A284" i="15"/>
  <c r="F283" i="15"/>
  <c r="E283" i="15"/>
  <c r="E305" i="15" s="1"/>
  <c r="E327" i="15" s="1"/>
  <c r="E349" i="15" s="1"/>
  <c r="E371" i="15" s="1"/>
  <c r="C283" i="15"/>
  <c r="A283" i="15"/>
  <c r="A305" i="15" s="1"/>
  <c r="A327" i="15" s="1"/>
  <c r="A349" i="15" s="1"/>
  <c r="A371" i="15" s="1"/>
  <c r="F282" i="15"/>
  <c r="E282" i="15"/>
  <c r="B282" i="15"/>
  <c r="A282" i="15"/>
  <c r="A304" i="15" s="1"/>
  <c r="A326" i="15" s="1"/>
  <c r="A348" i="15" s="1"/>
  <c r="A370" i="15" s="1"/>
  <c r="F281" i="15"/>
  <c r="F303" i="15" s="1"/>
  <c r="E281" i="15"/>
  <c r="E303" i="15" s="1"/>
  <c r="E325" i="15" s="1"/>
  <c r="E347" i="15" s="1"/>
  <c r="E369" i="15" s="1"/>
  <c r="A281" i="15"/>
  <c r="A303" i="15" s="1"/>
  <c r="A325" i="15" s="1"/>
  <c r="A347" i="15" s="1"/>
  <c r="A369" i="15" s="1"/>
  <c r="F280" i="15"/>
  <c r="C280" i="15" s="1"/>
  <c r="E280" i="15"/>
  <c r="A280" i="15"/>
  <c r="F279" i="15"/>
  <c r="E279" i="15"/>
  <c r="E301" i="15" s="1"/>
  <c r="E323" i="15" s="1"/>
  <c r="E345" i="15" s="1"/>
  <c r="E367" i="15" s="1"/>
  <c r="C279" i="15"/>
  <c r="A279" i="15"/>
  <c r="A301" i="15" s="1"/>
  <c r="A323" i="15" s="1"/>
  <c r="A345" i="15" s="1"/>
  <c r="A367" i="15" s="1"/>
  <c r="F278" i="15"/>
  <c r="E278" i="15"/>
  <c r="A278" i="15"/>
  <c r="A300" i="15" s="1"/>
  <c r="A322" i="15" s="1"/>
  <c r="A344" i="15" s="1"/>
  <c r="A366" i="15" s="1"/>
  <c r="F277" i="15"/>
  <c r="F299" i="15" s="1"/>
  <c r="E277" i="15"/>
  <c r="E299" i="15" s="1"/>
  <c r="E321" i="15" s="1"/>
  <c r="E343" i="15" s="1"/>
  <c r="E365" i="15" s="1"/>
  <c r="A277" i="15"/>
  <c r="A299" i="15" s="1"/>
  <c r="A321" i="15" s="1"/>
  <c r="A343" i="15" s="1"/>
  <c r="A365" i="15" s="1"/>
  <c r="F276" i="15"/>
  <c r="C276" i="15" s="1"/>
  <c r="E276" i="15"/>
  <c r="E298" i="15" s="1"/>
  <c r="E320" i="15" s="1"/>
  <c r="E342" i="15" s="1"/>
  <c r="E364" i="15" s="1"/>
  <c r="D276" i="15"/>
  <c r="B276" i="15"/>
  <c r="B298" i="15" s="1"/>
  <c r="B320" i="15" s="1"/>
  <c r="B342" i="15" s="1"/>
  <c r="B364" i="15" s="1"/>
  <c r="A276" i="15"/>
  <c r="F275" i="15"/>
  <c r="E275" i="15"/>
  <c r="E297" i="15" s="1"/>
  <c r="E319" i="15" s="1"/>
  <c r="E341" i="15" s="1"/>
  <c r="E363" i="15" s="1"/>
  <c r="C275" i="15"/>
  <c r="A275" i="15"/>
  <c r="A297" i="15" s="1"/>
  <c r="A319" i="15" s="1"/>
  <c r="A341" i="15" s="1"/>
  <c r="A363" i="15" s="1"/>
  <c r="F274" i="15"/>
  <c r="E274" i="15"/>
  <c r="A274" i="15"/>
  <c r="A296" i="15" s="1"/>
  <c r="A318" i="15" s="1"/>
  <c r="A340" i="15" s="1"/>
  <c r="A362" i="15" s="1"/>
  <c r="F273" i="15"/>
  <c r="F295" i="15" s="1"/>
  <c r="E273" i="15"/>
  <c r="E295" i="15" s="1"/>
  <c r="E317" i="15" s="1"/>
  <c r="E339" i="15" s="1"/>
  <c r="E361" i="15" s="1"/>
  <c r="A273" i="15"/>
  <c r="A295" i="15" s="1"/>
  <c r="A317" i="15" s="1"/>
  <c r="A339" i="15" s="1"/>
  <c r="A361" i="15" s="1"/>
  <c r="F272" i="15"/>
  <c r="C272" i="15" s="1"/>
  <c r="E272" i="15"/>
  <c r="E294" i="15" s="1"/>
  <c r="E316" i="15" s="1"/>
  <c r="E338" i="15" s="1"/>
  <c r="E360" i="15" s="1"/>
  <c r="D272" i="15"/>
  <c r="B272" i="15"/>
  <c r="B294" i="15" s="1"/>
  <c r="B316" i="15" s="1"/>
  <c r="B338" i="15" s="1"/>
  <c r="B360" i="15" s="1"/>
  <c r="A272" i="15"/>
  <c r="F271" i="15"/>
  <c r="E271" i="15"/>
  <c r="E293" i="15" s="1"/>
  <c r="E315" i="15" s="1"/>
  <c r="E337" i="15" s="1"/>
  <c r="E359" i="15" s="1"/>
  <c r="C271" i="15"/>
  <c r="A271" i="15"/>
  <c r="A293" i="15" s="1"/>
  <c r="A315" i="15" s="1"/>
  <c r="A337" i="15" s="1"/>
  <c r="A359" i="15" s="1"/>
  <c r="F270" i="15"/>
  <c r="E270" i="15"/>
  <c r="A270" i="15"/>
  <c r="A292" i="15" s="1"/>
  <c r="A314" i="15" s="1"/>
  <c r="A336" i="15" s="1"/>
  <c r="A358" i="15" s="1"/>
  <c r="F269" i="15"/>
  <c r="F291" i="15" s="1"/>
  <c r="E269" i="15"/>
  <c r="E291" i="15" s="1"/>
  <c r="E313" i="15" s="1"/>
  <c r="E335" i="15" s="1"/>
  <c r="E357" i="15" s="1"/>
  <c r="A269" i="15"/>
  <c r="A291" i="15" s="1"/>
  <c r="A313" i="15" s="1"/>
  <c r="A335" i="15" s="1"/>
  <c r="A357" i="15" s="1"/>
  <c r="F268" i="15"/>
  <c r="C268" i="15" s="1"/>
  <c r="E268" i="15"/>
  <c r="E290" i="15" s="1"/>
  <c r="E312" i="15" s="1"/>
  <c r="E334" i="15" s="1"/>
  <c r="E356" i="15" s="1"/>
  <c r="D268" i="15"/>
  <c r="B268" i="15"/>
  <c r="B290" i="15" s="1"/>
  <c r="B312" i="15" s="1"/>
  <c r="B334" i="15" s="1"/>
  <c r="B356" i="15" s="1"/>
  <c r="A268" i="15"/>
  <c r="F267" i="15"/>
  <c r="E267" i="15"/>
  <c r="E289" i="15" s="1"/>
  <c r="E311" i="15" s="1"/>
  <c r="E333" i="15" s="1"/>
  <c r="E355" i="15" s="1"/>
  <c r="B267" i="15"/>
  <c r="B289" i="15" s="1"/>
  <c r="B311" i="15" s="1"/>
  <c r="B333" i="15" s="1"/>
  <c r="B355" i="15" s="1"/>
  <c r="A267" i="15"/>
  <c r="A289" i="15" s="1"/>
  <c r="A311" i="15" s="1"/>
  <c r="A333" i="15" s="1"/>
  <c r="A355" i="15" s="1"/>
  <c r="F266" i="15"/>
  <c r="E266" i="15"/>
  <c r="A266" i="15"/>
  <c r="A288" i="15" s="1"/>
  <c r="A310" i="15" s="1"/>
  <c r="A332" i="15" s="1"/>
  <c r="A354" i="15" s="1"/>
  <c r="A198" i="15"/>
  <c r="A220" i="15" s="1"/>
  <c r="A242" i="15" s="1"/>
  <c r="A264" i="15" s="1"/>
  <c r="F196" i="15"/>
  <c r="E196" i="15"/>
  <c r="E218" i="15" s="1"/>
  <c r="E240" i="15" s="1"/>
  <c r="E262" i="15" s="1"/>
  <c r="B194" i="15"/>
  <c r="B216" i="15" s="1"/>
  <c r="B238" i="15" s="1"/>
  <c r="B260" i="15" s="1"/>
  <c r="A194" i="15"/>
  <c r="A216" i="15" s="1"/>
  <c r="A238" i="15" s="1"/>
  <c r="A260" i="15" s="1"/>
  <c r="F192" i="15"/>
  <c r="E192" i="15"/>
  <c r="E214" i="15" s="1"/>
  <c r="E236" i="15" s="1"/>
  <c r="E258" i="15" s="1"/>
  <c r="A190" i="15"/>
  <c r="A212" i="15" s="1"/>
  <c r="A234" i="15" s="1"/>
  <c r="A256" i="15" s="1"/>
  <c r="F188" i="15"/>
  <c r="D188" i="15" s="1"/>
  <c r="E188" i="15"/>
  <c r="E210" i="15" s="1"/>
  <c r="E232" i="15" s="1"/>
  <c r="E254" i="15" s="1"/>
  <c r="A186" i="15"/>
  <c r="A208" i="15" s="1"/>
  <c r="A230" i="15" s="1"/>
  <c r="A252" i="15" s="1"/>
  <c r="A185" i="15"/>
  <c r="A207" i="15" s="1"/>
  <c r="A229" i="15" s="1"/>
  <c r="A251" i="15" s="1"/>
  <c r="F184" i="15"/>
  <c r="E184" i="15"/>
  <c r="E206" i="15" s="1"/>
  <c r="E228" i="15" s="1"/>
  <c r="E250" i="15" s="1"/>
  <c r="E183" i="15"/>
  <c r="E205" i="15" s="1"/>
  <c r="E227" i="15" s="1"/>
  <c r="E249" i="15" s="1"/>
  <c r="A182" i="15"/>
  <c r="A204" i="15" s="1"/>
  <c r="A226" i="15" s="1"/>
  <c r="A248" i="15" s="1"/>
  <c r="A181" i="15"/>
  <c r="A203" i="15" s="1"/>
  <c r="A225" i="15" s="1"/>
  <c r="A247" i="15" s="1"/>
  <c r="F180" i="15"/>
  <c r="E180" i="15"/>
  <c r="E202" i="15" s="1"/>
  <c r="E224" i="15" s="1"/>
  <c r="E246" i="15" s="1"/>
  <c r="E179" i="15"/>
  <c r="E201" i="15" s="1"/>
  <c r="E223" i="15" s="1"/>
  <c r="E245" i="15" s="1"/>
  <c r="A178" i="15"/>
  <c r="A200" i="15" s="1"/>
  <c r="A222" i="15" s="1"/>
  <c r="A244" i="15" s="1"/>
  <c r="F177" i="15"/>
  <c r="E177" i="15"/>
  <c r="E199" i="15" s="1"/>
  <c r="E221" i="15" s="1"/>
  <c r="E243" i="15" s="1"/>
  <c r="E265" i="15" s="1"/>
  <c r="A177" i="15"/>
  <c r="A199" i="15" s="1"/>
  <c r="A221" i="15" s="1"/>
  <c r="A243" i="15" s="1"/>
  <c r="A265" i="15" s="1"/>
  <c r="F176" i="15"/>
  <c r="E176" i="15"/>
  <c r="E198" i="15" s="1"/>
  <c r="E220" i="15" s="1"/>
  <c r="E242" i="15" s="1"/>
  <c r="E264" i="15" s="1"/>
  <c r="A176" i="15"/>
  <c r="F175" i="15"/>
  <c r="F197" i="15" s="1"/>
  <c r="E175" i="15"/>
  <c r="E197" i="15" s="1"/>
  <c r="E219" i="15" s="1"/>
  <c r="E241" i="15" s="1"/>
  <c r="E263" i="15" s="1"/>
  <c r="C175" i="15"/>
  <c r="A175" i="15"/>
  <c r="A197" i="15" s="1"/>
  <c r="A219" i="15" s="1"/>
  <c r="A241" i="15" s="1"/>
  <c r="A263" i="15" s="1"/>
  <c r="F174" i="15"/>
  <c r="D174" i="15" s="1"/>
  <c r="E174" i="15"/>
  <c r="C174" i="15"/>
  <c r="A174" i="15"/>
  <c r="A196" i="15" s="1"/>
  <c r="A218" i="15" s="1"/>
  <c r="A240" i="15" s="1"/>
  <c r="A262" i="15" s="1"/>
  <c r="F173" i="15"/>
  <c r="C173" i="15" s="1"/>
  <c r="E173" i="15"/>
  <c r="E195" i="15" s="1"/>
  <c r="E217" i="15" s="1"/>
  <c r="E239" i="15" s="1"/>
  <c r="E261" i="15" s="1"/>
  <c r="A173" i="15"/>
  <c r="A195" i="15" s="1"/>
  <c r="A217" i="15" s="1"/>
  <c r="A239" i="15" s="1"/>
  <c r="A261" i="15" s="1"/>
  <c r="F172" i="15"/>
  <c r="E172" i="15"/>
  <c r="E194" i="15" s="1"/>
  <c r="E216" i="15" s="1"/>
  <c r="E238" i="15" s="1"/>
  <c r="E260" i="15" s="1"/>
  <c r="B172" i="15"/>
  <c r="A172" i="15"/>
  <c r="F171" i="15"/>
  <c r="F193" i="15" s="1"/>
  <c r="E171" i="15"/>
  <c r="E193" i="15" s="1"/>
  <c r="E215" i="15" s="1"/>
  <c r="E237" i="15" s="1"/>
  <c r="E259" i="15" s="1"/>
  <c r="C171" i="15"/>
  <c r="A171" i="15"/>
  <c r="A193" i="15" s="1"/>
  <c r="A215" i="15" s="1"/>
  <c r="A237" i="15" s="1"/>
  <c r="A259" i="15" s="1"/>
  <c r="F170" i="15"/>
  <c r="E170" i="15"/>
  <c r="C170" i="15"/>
  <c r="A170" i="15"/>
  <c r="A192" i="15" s="1"/>
  <c r="A214" i="15" s="1"/>
  <c r="A236" i="15" s="1"/>
  <c r="A258" i="15" s="1"/>
  <c r="F169" i="15"/>
  <c r="C169" i="15" s="1"/>
  <c r="E169" i="15"/>
  <c r="E191" i="15" s="1"/>
  <c r="E213" i="15" s="1"/>
  <c r="E235" i="15" s="1"/>
  <c r="E257" i="15" s="1"/>
  <c r="A169" i="15"/>
  <c r="A191" i="15" s="1"/>
  <c r="A213" i="15" s="1"/>
  <c r="A235" i="15" s="1"/>
  <c r="A257" i="15" s="1"/>
  <c r="F168" i="15"/>
  <c r="E168" i="15"/>
  <c r="E190" i="15" s="1"/>
  <c r="E212" i="15" s="1"/>
  <c r="E234" i="15" s="1"/>
  <c r="E256" i="15" s="1"/>
  <c r="A168" i="15"/>
  <c r="F167" i="15"/>
  <c r="F189" i="15" s="1"/>
  <c r="E167" i="15"/>
  <c r="E189" i="15" s="1"/>
  <c r="E211" i="15" s="1"/>
  <c r="E233" i="15" s="1"/>
  <c r="E255" i="15" s="1"/>
  <c r="C167" i="15"/>
  <c r="A167" i="15"/>
  <c r="A189" i="15" s="1"/>
  <c r="A211" i="15" s="1"/>
  <c r="A233" i="15" s="1"/>
  <c r="A255" i="15" s="1"/>
  <c r="F166" i="15"/>
  <c r="D166" i="15" s="1"/>
  <c r="E166" i="15"/>
  <c r="C166" i="15"/>
  <c r="B166" i="15"/>
  <c r="B188" i="15" s="1"/>
  <c r="B210" i="15" s="1"/>
  <c r="B232" i="15" s="1"/>
  <c r="B254" i="15" s="1"/>
  <c r="A166" i="15"/>
  <c r="A188" i="15" s="1"/>
  <c r="A210" i="15" s="1"/>
  <c r="A232" i="15" s="1"/>
  <c r="A254" i="15" s="1"/>
  <c r="F165" i="15"/>
  <c r="C165" i="15" s="1"/>
  <c r="E165" i="15"/>
  <c r="E187" i="15" s="1"/>
  <c r="E209" i="15" s="1"/>
  <c r="E231" i="15" s="1"/>
  <c r="E253" i="15" s="1"/>
  <c r="A165" i="15"/>
  <c r="A187" i="15" s="1"/>
  <c r="A209" i="15" s="1"/>
  <c r="A231" i="15" s="1"/>
  <c r="A253" i="15" s="1"/>
  <c r="F164" i="15"/>
  <c r="E164" i="15"/>
  <c r="E186" i="15" s="1"/>
  <c r="E208" i="15" s="1"/>
  <c r="E230" i="15" s="1"/>
  <c r="E252" i="15" s="1"/>
  <c r="A164" i="15"/>
  <c r="F163" i="15"/>
  <c r="F185" i="15" s="1"/>
  <c r="E163" i="15"/>
  <c r="E185" i="15" s="1"/>
  <c r="E207" i="15" s="1"/>
  <c r="E229" i="15" s="1"/>
  <c r="E251" i="15" s="1"/>
  <c r="C163" i="15"/>
  <c r="A163" i="15"/>
  <c r="F162" i="15"/>
  <c r="D162" i="15" s="1"/>
  <c r="E162" i="15"/>
  <c r="C162" i="15"/>
  <c r="B162" i="15"/>
  <c r="B184" i="15" s="1"/>
  <c r="B206" i="15" s="1"/>
  <c r="B228" i="15" s="1"/>
  <c r="B250" i="15" s="1"/>
  <c r="A162" i="15"/>
  <c r="A184" i="15" s="1"/>
  <c r="A206" i="15" s="1"/>
  <c r="A228" i="15" s="1"/>
  <c r="A250" i="15" s="1"/>
  <c r="F161" i="15"/>
  <c r="C161" i="15" s="1"/>
  <c r="E161" i="15"/>
  <c r="A161" i="15"/>
  <c r="A183" i="15" s="1"/>
  <c r="A205" i="15" s="1"/>
  <c r="A227" i="15" s="1"/>
  <c r="A249" i="15" s="1"/>
  <c r="F160" i="15"/>
  <c r="E160" i="15"/>
  <c r="E182" i="15" s="1"/>
  <c r="E204" i="15" s="1"/>
  <c r="E226" i="15" s="1"/>
  <c r="E248" i="15" s="1"/>
  <c r="A160" i="15"/>
  <c r="F159" i="15"/>
  <c r="F181" i="15" s="1"/>
  <c r="E159" i="15"/>
  <c r="E181" i="15" s="1"/>
  <c r="E203" i="15" s="1"/>
  <c r="E225" i="15" s="1"/>
  <c r="E247" i="15" s="1"/>
  <c r="C159" i="15"/>
  <c r="A159" i="15"/>
  <c r="F158" i="15"/>
  <c r="D158" i="15" s="1"/>
  <c r="E158" i="15"/>
  <c r="C158" i="15"/>
  <c r="B158" i="15"/>
  <c r="B180" i="15" s="1"/>
  <c r="B202" i="15" s="1"/>
  <c r="B224" i="15" s="1"/>
  <c r="B246" i="15" s="1"/>
  <c r="A158" i="15"/>
  <c r="A180" i="15" s="1"/>
  <c r="A202" i="15" s="1"/>
  <c r="A224" i="15" s="1"/>
  <c r="A246" i="15" s="1"/>
  <c r="F157" i="15"/>
  <c r="E157" i="15"/>
  <c r="B157" i="15"/>
  <c r="B179" i="15" s="1"/>
  <c r="B201" i="15" s="1"/>
  <c r="B223" i="15" s="1"/>
  <c r="B245" i="15" s="1"/>
  <c r="A157" i="15"/>
  <c r="A179" i="15" s="1"/>
  <c r="A201" i="15" s="1"/>
  <c r="A223" i="15" s="1"/>
  <c r="A245" i="15" s="1"/>
  <c r="F156" i="15"/>
  <c r="E156" i="15"/>
  <c r="E178" i="15" s="1"/>
  <c r="E200" i="15" s="1"/>
  <c r="E222" i="15" s="1"/>
  <c r="E244" i="15" s="1"/>
  <c r="A156" i="15"/>
  <c r="F155" i="15"/>
  <c r="E155" i="15"/>
  <c r="C155" i="15"/>
  <c r="A155" i="15"/>
  <c r="F154" i="15"/>
  <c r="D154" i="15" s="1"/>
  <c r="E154" i="15"/>
  <c r="A154" i="15"/>
  <c r="F153" i="15"/>
  <c r="E153" i="15"/>
  <c r="C153" i="15"/>
  <c r="A153" i="15"/>
  <c r="F152" i="15"/>
  <c r="E152" i="15"/>
  <c r="A152" i="15"/>
  <c r="F151" i="15"/>
  <c r="E151" i="15"/>
  <c r="C151" i="15"/>
  <c r="A151" i="15"/>
  <c r="F150" i="15"/>
  <c r="D150" i="15" s="1"/>
  <c r="E150" i="15"/>
  <c r="B150" i="15"/>
  <c r="A150" i="15"/>
  <c r="F149" i="15"/>
  <c r="E149" i="15"/>
  <c r="C149" i="15"/>
  <c r="A149" i="15"/>
  <c r="F148" i="15"/>
  <c r="D148" i="15" s="1"/>
  <c r="E148" i="15"/>
  <c r="A148" i="15"/>
  <c r="F147" i="15"/>
  <c r="E147" i="15"/>
  <c r="C147" i="15"/>
  <c r="A147" i="15"/>
  <c r="F146" i="15"/>
  <c r="E146" i="15"/>
  <c r="A146" i="15"/>
  <c r="F145" i="15"/>
  <c r="E145" i="15"/>
  <c r="C145" i="15"/>
  <c r="A145" i="15"/>
  <c r="F144" i="15"/>
  <c r="D144" i="15" s="1"/>
  <c r="E144" i="15"/>
  <c r="B144" i="15"/>
  <c r="A144" i="15"/>
  <c r="F143" i="15"/>
  <c r="E143" i="15"/>
  <c r="C143" i="15"/>
  <c r="A143" i="15"/>
  <c r="F142" i="15"/>
  <c r="E142" i="15"/>
  <c r="A142" i="15"/>
  <c r="F141" i="15"/>
  <c r="E141" i="15"/>
  <c r="C141" i="15"/>
  <c r="A141" i="15"/>
  <c r="F140" i="15"/>
  <c r="D140" i="15" s="1"/>
  <c r="E140" i="15"/>
  <c r="B140" i="15"/>
  <c r="A140" i="15"/>
  <c r="F139" i="15"/>
  <c r="E139" i="15"/>
  <c r="C139" i="15"/>
  <c r="A139" i="15"/>
  <c r="F138" i="15"/>
  <c r="E138" i="15"/>
  <c r="A138" i="15"/>
  <c r="F137" i="15"/>
  <c r="E137" i="15"/>
  <c r="C137" i="15"/>
  <c r="A137" i="15"/>
  <c r="F136" i="15"/>
  <c r="D136" i="15" s="1"/>
  <c r="E136" i="15"/>
  <c r="B136" i="15"/>
  <c r="A136" i="15"/>
  <c r="F135" i="15"/>
  <c r="E135" i="15"/>
  <c r="B135" i="15"/>
  <c r="A135" i="15"/>
  <c r="F134" i="15"/>
  <c r="D134" i="15" s="1"/>
  <c r="E134" i="15"/>
  <c r="A134" i="15"/>
  <c r="F133" i="15"/>
  <c r="E133" i="15"/>
  <c r="C133" i="15"/>
  <c r="A133" i="15"/>
  <c r="F132" i="15"/>
  <c r="E132" i="15"/>
  <c r="A132" i="15"/>
  <c r="F131" i="15"/>
  <c r="E131" i="15"/>
  <c r="C131" i="15"/>
  <c r="A131" i="15"/>
  <c r="F130" i="15"/>
  <c r="E130" i="15"/>
  <c r="C130" i="15"/>
  <c r="A130" i="15"/>
  <c r="F129" i="15"/>
  <c r="E129" i="15"/>
  <c r="C129" i="15"/>
  <c r="A129" i="15"/>
  <c r="F128" i="15"/>
  <c r="D128" i="15" s="1"/>
  <c r="E128" i="15"/>
  <c r="B128" i="15"/>
  <c r="A128" i="15"/>
  <c r="F127" i="15"/>
  <c r="E127" i="15"/>
  <c r="C127" i="15"/>
  <c r="A127" i="15"/>
  <c r="F126" i="15"/>
  <c r="E126" i="15"/>
  <c r="C126" i="15"/>
  <c r="A126" i="15"/>
  <c r="F125" i="15"/>
  <c r="E125" i="15"/>
  <c r="C125" i="15"/>
  <c r="A125" i="15"/>
  <c r="F124" i="15"/>
  <c r="E124" i="15"/>
  <c r="A124" i="15"/>
  <c r="F123" i="15"/>
  <c r="E123" i="15"/>
  <c r="C123" i="15"/>
  <c r="A123" i="15"/>
  <c r="F122" i="15"/>
  <c r="D122" i="15" s="1"/>
  <c r="E122" i="15"/>
  <c r="C122" i="15"/>
  <c r="B122" i="15"/>
  <c r="A122" i="15"/>
  <c r="F121" i="15"/>
  <c r="E121" i="15"/>
  <c r="C121" i="15"/>
  <c r="A121" i="15"/>
  <c r="F120" i="15"/>
  <c r="E120" i="15"/>
  <c r="A120" i="15"/>
  <c r="F119" i="15"/>
  <c r="E119" i="15"/>
  <c r="C119" i="15"/>
  <c r="A119" i="15"/>
  <c r="F118" i="15"/>
  <c r="D118" i="15" s="1"/>
  <c r="E118" i="15"/>
  <c r="C118" i="15"/>
  <c r="B118" i="15"/>
  <c r="A118" i="15"/>
  <c r="F117" i="15"/>
  <c r="E117" i="15"/>
  <c r="C117" i="15"/>
  <c r="A117" i="15"/>
  <c r="F116" i="15"/>
  <c r="E116" i="15"/>
  <c r="A116" i="15"/>
  <c r="F115" i="15"/>
  <c r="E115" i="15"/>
  <c r="C115" i="15"/>
  <c r="A115" i="15"/>
  <c r="F114" i="15"/>
  <c r="D114" i="15" s="1"/>
  <c r="E114" i="15"/>
  <c r="C114" i="15"/>
  <c r="B114" i="15"/>
  <c r="A114" i="15"/>
  <c r="F113" i="15"/>
  <c r="E113" i="15"/>
  <c r="B113" i="15"/>
  <c r="A113" i="15"/>
  <c r="F112" i="15"/>
  <c r="D112" i="15" s="1"/>
  <c r="E112" i="15"/>
  <c r="A112" i="15"/>
  <c r="F111" i="15"/>
  <c r="E111" i="15"/>
  <c r="C111" i="15"/>
  <c r="A111" i="15"/>
  <c r="F110" i="15"/>
  <c r="E110" i="15"/>
  <c r="A110" i="15"/>
  <c r="F109" i="15"/>
  <c r="E109" i="15"/>
  <c r="C109" i="15"/>
  <c r="A109" i="15"/>
  <c r="F108" i="15"/>
  <c r="E108" i="15"/>
  <c r="A108" i="15"/>
  <c r="F107" i="15"/>
  <c r="E107" i="15"/>
  <c r="C107" i="15"/>
  <c r="A107" i="15"/>
  <c r="F106" i="15"/>
  <c r="D106" i="15" s="1"/>
  <c r="E106" i="15"/>
  <c r="B106" i="15"/>
  <c r="A106" i="15"/>
  <c r="F105" i="15"/>
  <c r="E105" i="15"/>
  <c r="C105" i="15"/>
  <c r="A105" i="15"/>
  <c r="F104" i="15"/>
  <c r="E104" i="15"/>
  <c r="A104" i="15"/>
  <c r="F103" i="15"/>
  <c r="E103" i="15"/>
  <c r="C103" i="15"/>
  <c r="A103" i="15"/>
  <c r="F102" i="15"/>
  <c r="E102" i="15"/>
  <c r="A102" i="15"/>
  <c r="F101" i="15"/>
  <c r="E101" i="15"/>
  <c r="C101" i="15"/>
  <c r="A101" i="15"/>
  <c r="F100" i="15"/>
  <c r="D100" i="15" s="1"/>
  <c r="E100" i="15"/>
  <c r="B100" i="15"/>
  <c r="A100" i="15"/>
  <c r="F99" i="15"/>
  <c r="E99" i="15"/>
  <c r="C99" i="15"/>
  <c r="A99" i="15"/>
  <c r="F98" i="15"/>
  <c r="E98" i="15"/>
  <c r="A98" i="15"/>
  <c r="F97" i="15"/>
  <c r="E97" i="15"/>
  <c r="C97" i="15"/>
  <c r="A97" i="15"/>
  <c r="F96" i="15"/>
  <c r="D96" i="15" s="1"/>
  <c r="E96" i="15"/>
  <c r="B96" i="15"/>
  <c r="A96" i="15"/>
  <c r="F95" i="15"/>
  <c r="E95" i="15"/>
  <c r="C95" i="15"/>
  <c r="A95" i="15"/>
  <c r="F94" i="15"/>
  <c r="E94" i="15"/>
  <c r="A94" i="15"/>
  <c r="F93" i="15"/>
  <c r="E93" i="15"/>
  <c r="C93" i="15"/>
  <c r="A93" i="15"/>
  <c r="F92" i="15"/>
  <c r="D92" i="15" s="1"/>
  <c r="E92" i="15"/>
  <c r="B92" i="15"/>
  <c r="A92" i="15"/>
  <c r="F91" i="15"/>
  <c r="E91" i="15"/>
  <c r="B91" i="15"/>
  <c r="A91" i="15"/>
  <c r="F90" i="15"/>
  <c r="D90" i="15" s="1"/>
  <c r="E90" i="15"/>
  <c r="A90" i="15"/>
  <c r="F89" i="15"/>
  <c r="E89" i="15"/>
  <c r="A89" i="15"/>
  <c r="F88" i="15"/>
  <c r="E88" i="15"/>
  <c r="C88" i="15"/>
  <c r="A88" i="15"/>
  <c r="F87" i="15"/>
  <c r="E87" i="15"/>
  <c r="C87" i="15"/>
  <c r="A87" i="15"/>
  <c r="F86" i="15"/>
  <c r="E86" i="15"/>
  <c r="A86" i="15"/>
  <c r="F85" i="15"/>
  <c r="E85" i="15"/>
  <c r="A85" i="15"/>
  <c r="F84" i="15"/>
  <c r="E84" i="15"/>
  <c r="D84" i="15"/>
  <c r="C84" i="15"/>
  <c r="B84" i="15"/>
  <c r="A84" i="15"/>
  <c r="F83" i="15"/>
  <c r="E83" i="15"/>
  <c r="A83" i="15"/>
  <c r="F82" i="15"/>
  <c r="C82" i="15" s="1"/>
  <c r="E82" i="15"/>
  <c r="A82" i="15"/>
  <c r="F81" i="15"/>
  <c r="E81" i="15"/>
  <c r="A81" i="15"/>
  <c r="F80" i="15"/>
  <c r="E80" i="15"/>
  <c r="C80" i="15" s="1"/>
  <c r="A80" i="15"/>
  <c r="F79" i="15"/>
  <c r="E79" i="15"/>
  <c r="C79" i="15"/>
  <c r="A79" i="15"/>
  <c r="F78" i="15"/>
  <c r="C78" i="15" s="1"/>
  <c r="E78" i="15"/>
  <c r="D78" i="15"/>
  <c r="B78" i="15"/>
  <c r="A78" i="15"/>
  <c r="F77" i="15"/>
  <c r="E77" i="15"/>
  <c r="A77" i="15"/>
  <c r="F76" i="15"/>
  <c r="E76" i="15"/>
  <c r="C76" i="15" s="1"/>
  <c r="A76" i="15"/>
  <c r="F75" i="15"/>
  <c r="E75" i="15"/>
  <c r="C75" i="15"/>
  <c r="A75" i="15"/>
  <c r="F74" i="15"/>
  <c r="C74" i="15" s="1"/>
  <c r="E74" i="15"/>
  <c r="D74" i="15"/>
  <c r="B74" i="15"/>
  <c r="A74" i="15"/>
  <c r="F73" i="15"/>
  <c r="E73" i="15"/>
  <c r="A73" i="15"/>
  <c r="F72" i="15"/>
  <c r="E72" i="15"/>
  <c r="C72" i="15" s="1"/>
  <c r="A72" i="15"/>
  <c r="F71" i="15"/>
  <c r="E71" i="15"/>
  <c r="C71" i="15"/>
  <c r="A71" i="15"/>
  <c r="F70" i="15"/>
  <c r="C70" i="15" s="1"/>
  <c r="E70" i="15"/>
  <c r="D70" i="15"/>
  <c r="B70" i="15"/>
  <c r="A70" i="15"/>
  <c r="F69" i="15"/>
  <c r="E69" i="15"/>
  <c r="B69" i="15"/>
  <c r="A69" i="15"/>
  <c r="F68" i="15"/>
  <c r="E68" i="15"/>
  <c r="C68" i="15" s="1"/>
  <c r="D68" i="15"/>
  <c r="A68" i="15"/>
  <c r="A48" i="15"/>
  <c r="A49" i="15"/>
  <c r="A52" i="15"/>
  <c r="A53" i="15"/>
  <c r="A56" i="15"/>
  <c r="A57" i="15"/>
  <c r="A62" i="15"/>
  <c r="A63" i="15"/>
  <c r="A47" i="15"/>
  <c r="A46" i="15"/>
  <c r="C26" i="15"/>
  <c r="C30" i="15"/>
  <c r="C34" i="15"/>
  <c r="C40" i="15"/>
  <c r="F56" i="15"/>
  <c r="C56" i="15" s="1"/>
  <c r="F62" i="15"/>
  <c r="C62" i="15" s="1"/>
  <c r="F47" i="15"/>
  <c r="F48" i="15"/>
  <c r="D48" i="15" s="1"/>
  <c r="F49" i="15"/>
  <c r="F52" i="15"/>
  <c r="C52" i="15" s="1"/>
  <c r="F46" i="15"/>
  <c r="D46" i="15" s="1"/>
  <c r="B47" i="15"/>
  <c r="B48" i="15"/>
  <c r="B52" i="15"/>
  <c r="B56" i="15"/>
  <c r="B62" i="15"/>
  <c r="R117" i="1"/>
  <c r="R171" i="1" s="1"/>
  <c r="R116" i="1"/>
  <c r="R115" i="1"/>
  <c r="R114" i="1"/>
  <c r="R113" i="1"/>
  <c r="R167" i="1" s="1"/>
  <c r="R112" i="1"/>
  <c r="R166" i="1" s="1"/>
  <c r="R111" i="1"/>
  <c r="R165" i="1" s="1"/>
  <c r="R110" i="1"/>
  <c r="R164" i="1" s="1"/>
  <c r="R109" i="1"/>
  <c r="R163" i="1" s="1"/>
  <c r="R108" i="1"/>
  <c r="R162" i="1" s="1"/>
  <c r="R107" i="1"/>
  <c r="R161" i="1" s="1"/>
  <c r="R106" i="1"/>
  <c r="R160" i="1" s="1"/>
  <c r="R105" i="1"/>
  <c r="R104" i="1"/>
  <c r="R158" i="1" s="1"/>
  <c r="R103" i="1"/>
  <c r="R102" i="1"/>
  <c r="R156" i="1" s="1"/>
  <c r="R101" i="1"/>
  <c r="R155" i="1" s="1"/>
  <c r="R100" i="1"/>
  <c r="R154" i="1" s="1"/>
  <c r="R99" i="1"/>
  <c r="R98" i="1"/>
  <c r="R152" i="1" s="1"/>
  <c r="R97" i="1"/>
  <c r="R96" i="1"/>
  <c r="R95" i="1"/>
  <c r="R94" i="1"/>
  <c r="R148" i="1" s="1"/>
  <c r="R93" i="1"/>
  <c r="R147" i="1" s="1"/>
  <c r="R92" i="1"/>
  <c r="R91" i="1"/>
  <c r="R90" i="1"/>
  <c r="R89" i="1"/>
  <c r="R88" i="1"/>
  <c r="R87" i="1"/>
  <c r="R86" i="1"/>
  <c r="R140" i="1" s="1"/>
  <c r="R85" i="1"/>
  <c r="R139" i="1" s="1"/>
  <c r="R84" i="1"/>
  <c r="R83" i="1"/>
  <c r="R82" i="1"/>
  <c r="R81" i="1"/>
  <c r="R80" i="1"/>
  <c r="R79" i="1"/>
  <c r="R78" i="1"/>
  <c r="R132" i="1" s="1"/>
  <c r="R77" i="1"/>
  <c r="R131" i="1" s="1"/>
  <c r="R76" i="1"/>
  <c r="R75" i="1"/>
  <c r="R74" i="1"/>
  <c r="R73" i="1"/>
  <c r="R72" i="1"/>
  <c r="R71" i="1"/>
  <c r="R70" i="1"/>
  <c r="R124" i="1" s="1"/>
  <c r="R69" i="1"/>
  <c r="R123" i="1" s="1"/>
  <c r="R68" i="1"/>
  <c r="R168" i="1"/>
  <c r="R67" i="1"/>
  <c r="D26" i="15"/>
  <c r="D30" i="15"/>
  <c r="D34" i="15"/>
  <c r="D40" i="15"/>
  <c r="D56" i="15"/>
  <c r="D24" i="15"/>
  <c r="R151" i="1"/>
  <c r="R159" i="1"/>
  <c r="R169" i="1"/>
  <c r="R170" i="1"/>
  <c r="D68" i="1"/>
  <c r="E68" i="1"/>
  <c r="F68" i="1"/>
  <c r="G68" i="1"/>
  <c r="G122" i="1" s="1"/>
  <c r="H68" i="1"/>
  <c r="I68" i="1"/>
  <c r="J68" i="1"/>
  <c r="K68" i="1"/>
  <c r="L68" i="1"/>
  <c r="M68" i="1"/>
  <c r="N68" i="1"/>
  <c r="N122" i="1" s="1"/>
  <c r="O68" i="1"/>
  <c r="P68" i="1"/>
  <c r="Q68" i="1" s="1"/>
  <c r="S68" i="1"/>
  <c r="D69" i="1"/>
  <c r="E69" i="1"/>
  <c r="E123" i="1" s="1"/>
  <c r="F69" i="1"/>
  <c r="G69" i="1"/>
  <c r="H69" i="1"/>
  <c r="D76" i="15" s="1"/>
  <c r="I69" i="1"/>
  <c r="J69" i="1"/>
  <c r="J123" i="1" s="1"/>
  <c r="K69" i="1"/>
  <c r="D80" i="15" s="1"/>
  <c r="L69" i="1"/>
  <c r="M69" i="1"/>
  <c r="M123" i="1" s="1"/>
  <c r="N69" i="1"/>
  <c r="O69" i="1"/>
  <c r="P69" i="1"/>
  <c r="Q69" i="1" s="1"/>
  <c r="D87" i="15" s="1"/>
  <c r="S69" i="1"/>
  <c r="D70" i="1"/>
  <c r="D93" i="15" s="1"/>
  <c r="E70" i="1"/>
  <c r="F70" i="1"/>
  <c r="D95" i="15" s="1"/>
  <c r="G70" i="1"/>
  <c r="G124" i="1" s="1"/>
  <c r="H70" i="1"/>
  <c r="I70" i="1"/>
  <c r="D99" i="15" s="1"/>
  <c r="J70" i="1"/>
  <c r="J124" i="1" s="1"/>
  <c r="K70" i="1"/>
  <c r="L70" i="1"/>
  <c r="D103" i="15" s="1"/>
  <c r="M70" i="1"/>
  <c r="N70" i="1"/>
  <c r="D105" i="15" s="1"/>
  <c r="O70" i="1"/>
  <c r="O124" i="1" s="1"/>
  <c r="P70" i="1"/>
  <c r="Q70" i="1" s="1"/>
  <c r="D109" i="15" s="1"/>
  <c r="S70" i="1"/>
  <c r="D71" i="1"/>
  <c r="D125" i="1" s="1"/>
  <c r="E71" i="1"/>
  <c r="F71" i="1"/>
  <c r="D117" i="15" s="1"/>
  <c r="G71" i="1"/>
  <c r="H71" i="1"/>
  <c r="I71" i="1"/>
  <c r="D121" i="15" s="1"/>
  <c r="J71" i="1"/>
  <c r="D123" i="15" s="1"/>
  <c r="K71" i="1"/>
  <c r="L71" i="1"/>
  <c r="L125" i="1" s="1"/>
  <c r="M71" i="1"/>
  <c r="N71" i="1"/>
  <c r="D127" i="15" s="1"/>
  <c r="O71" i="1"/>
  <c r="O125" i="1" s="1"/>
  <c r="P71" i="1"/>
  <c r="Q71" i="1" s="1"/>
  <c r="D131" i="15" s="1"/>
  <c r="S71" i="1"/>
  <c r="D72" i="1"/>
  <c r="D126" i="1" s="1"/>
  <c r="E72" i="1"/>
  <c r="F72" i="1"/>
  <c r="D139" i="15" s="1"/>
  <c r="G72" i="1"/>
  <c r="D141" i="15" s="1"/>
  <c r="H72" i="1"/>
  <c r="I72" i="1"/>
  <c r="J72" i="1"/>
  <c r="D145" i="15" s="1"/>
  <c r="K72" i="1"/>
  <c r="L72" i="1"/>
  <c r="L126" i="1" s="1"/>
  <c r="M72" i="1"/>
  <c r="N72" i="1"/>
  <c r="D149" i="15" s="1"/>
  <c r="O72" i="1"/>
  <c r="D151" i="15" s="1"/>
  <c r="P72" i="1"/>
  <c r="Q72" i="1" s="1"/>
  <c r="D153" i="15" s="1"/>
  <c r="S72" i="1"/>
  <c r="D155" i="15" s="1"/>
  <c r="D73" i="1"/>
  <c r="D159" i="15" s="1"/>
  <c r="E73" i="1"/>
  <c r="F73" i="1"/>
  <c r="F127" i="1" s="1"/>
  <c r="G73" i="1"/>
  <c r="D163" i="15" s="1"/>
  <c r="H73" i="1"/>
  <c r="I73" i="1"/>
  <c r="I127" i="1" s="1"/>
  <c r="J73" i="1"/>
  <c r="D167" i="15" s="1"/>
  <c r="K73" i="1"/>
  <c r="L73" i="1"/>
  <c r="D169" i="15" s="1"/>
  <c r="M73" i="1"/>
  <c r="N73" i="1"/>
  <c r="N127" i="1" s="1"/>
  <c r="O73" i="1"/>
  <c r="D173" i="15" s="1"/>
  <c r="P73" i="1"/>
  <c r="Q73" i="1" s="1"/>
  <c r="D175" i="15" s="1"/>
  <c r="S73" i="1"/>
  <c r="D74" i="1"/>
  <c r="E74" i="1"/>
  <c r="F74" i="1"/>
  <c r="F128" i="1" s="1"/>
  <c r="G74" i="1"/>
  <c r="H74" i="1"/>
  <c r="I74" i="1"/>
  <c r="J74" i="1"/>
  <c r="K74" i="1"/>
  <c r="K128" i="1" s="1"/>
  <c r="L74" i="1"/>
  <c r="M74" i="1"/>
  <c r="N74" i="1"/>
  <c r="N128" i="1" s="1"/>
  <c r="O74" i="1"/>
  <c r="P74" i="1"/>
  <c r="Q74" i="1" s="1"/>
  <c r="S74" i="1"/>
  <c r="S128" i="1" s="1"/>
  <c r="D75" i="1"/>
  <c r="E75" i="1"/>
  <c r="F75" i="1"/>
  <c r="G75" i="1"/>
  <c r="H75" i="1"/>
  <c r="H129" i="1" s="1"/>
  <c r="I75" i="1"/>
  <c r="J75" i="1"/>
  <c r="K75" i="1"/>
  <c r="K129" i="1" s="1"/>
  <c r="L75" i="1"/>
  <c r="M75" i="1"/>
  <c r="N75" i="1"/>
  <c r="O75" i="1"/>
  <c r="P75" i="1"/>
  <c r="S75" i="1"/>
  <c r="S129" i="1" s="1"/>
  <c r="D76" i="1"/>
  <c r="E76" i="1"/>
  <c r="E130" i="1" s="1"/>
  <c r="F76" i="1"/>
  <c r="G76" i="1"/>
  <c r="H76" i="1"/>
  <c r="H130" i="1" s="1"/>
  <c r="I76" i="1"/>
  <c r="J76" i="1"/>
  <c r="K76" i="1"/>
  <c r="L76" i="1"/>
  <c r="M76" i="1"/>
  <c r="M130" i="1" s="1"/>
  <c r="N76" i="1"/>
  <c r="O76" i="1"/>
  <c r="P76" i="1"/>
  <c r="Q76" i="1" s="1"/>
  <c r="S76" i="1"/>
  <c r="D77" i="1"/>
  <c r="E77" i="1"/>
  <c r="E131" i="1" s="1"/>
  <c r="F77" i="1"/>
  <c r="G77" i="1"/>
  <c r="H77" i="1"/>
  <c r="I77" i="1"/>
  <c r="J77" i="1"/>
  <c r="J131" i="1" s="1"/>
  <c r="K77" i="1"/>
  <c r="L77" i="1"/>
  <c r="M77" i="1"/>
  <c r="M131" i="1" s="1"/>
  <c r="N77" i="1"/>
  <c r="O77" i="1"/>
  <c r="P77" i="1"/>
  <c r="Q77" i="1" s="1"/>
  <c r="S77" i="1"/>
  <c r="D78" i="1"/>
  <c r="D269" i="15" s="1"/>
  <c r="E78" i="1"/>
  <c r="F78" i="1"/>
  <c r="G78" i="1"/>
  <c r="G132" i="1" s="1"/>
  <c r="H78" i="1"/>
  <c r="I78" i="1"/>
  <c r="J78" i="1"/>
  <c r="J132" i="1" s="1"/>
  <c r="K78" i="1"/>
  <c r="L78" i="1"/>
  <c r="M78" i="1"/>
  <c r="N78" i="1"/>
  <c r="D281" i="15" s="1"/>
  <c r="O78" i="1"/>
  <c r="O132" i="1" s="1"/>
  <c r="P78" i="1"/>
  <c r="Q78" i="1" s="1"/>
  <c r="D285" i="15" s="1"/>
  <c r="S78" i="1"/>
  <c r="D79" i="1"/>
  <c r="D133" i="1" s="1"/>
  <c r="E79" i="1"/>
  <c r="F79" i="1"/>
  <c r="G79" i="1"/>
  <c r="G133" i="1" s="1"/>
  <c r="H79" i="1"/>
  <c r="I79" i="1"/>
  <c r="J79" i="1"/>
  <c r="K79" i="1"/>
  <c r="L79" i="1"/>
  <c r="L133" i="1" s="1"/>
  <c r="M79" i="1"/>
  <c r="N79" i="1"/>
  <c r="O79" i="1"/>
  <c r="O133" i="1" s="1"/>
  <c r="P79" i="1"/>
  <c r="Q79" i="1" s="1"/>
  <c r="S79" i="1"/>
  <c r="D80" i="1"/>
  <c r="D134" i="1" s="1"/>
  <c r="E80" i="1"/>
  <c r="F80" i="1"/>
  <c r="G80" i="1"/>
  <c r="H80" i="1"/>
  <c r="I80" i="1"/>
  <c r="I134" i="1" s="1"/>
  <c r="J80" i="1"/>
  <c r="K80" i="1"/>
  <c r="L80" i="1"/>
  <c r="L134" i="1" s="1"/>
  <c r="M80" i="1"/>
  <c r="N80" i="1"/>
  <c r="O80" i="1"/>
  <c r="P80" i="1"/>
  <c r="S80" i="1"/>
  <c r="D81" i="1"/>
  <c r="E81" i="1"/>
  <c r="F81" i="1"/>
  <c r="F135" i="1" s="1"/>
  <c r="G81" i="1"/>
  <c r="H81" i="1"/>
  <c r="I81" i="1"/>
  <c r="I135" i="1" s="1"/>
  <c r="J81" i="1"/>
  <c r="K81" i="1"/>
  <c r="L81" i="1"/>
  <c r="M81" i="1"/>
  <c r="N81" i="1"/>
  <c r="N135" i="1" s="1"/>
  <c r="O81" i="1"/>
  <c r="P81" i="1"/>
  <c r="Q81" i="1" s="1"/>
  <c r="S81" i="1"/>
  <c r="D82" i="1"/>
  <c r="E82" i="1"/>
  <c r="F82" i="1"/>
  <c r="F136" i="1" s="1"/>
  <c r="G82" i="1"/>
  <c r="H82" i="1"/>
  <c r="I82" i="1"/>
  <c r="J82" i="1"/>
  <c r="K82" i="1"/>
  <c r="K136" i="1" s="1"/>
  <c r="L82" i="1"/>
  <c r="M82" i="1"/>
  <c r="N82" i="1"/>
  <c r="N136" i="1" s="1"/>
  <c r="O82" i="1"/>
  <c r="P82" i="1"/>
  <c r="Q82" i="1" s="1"/>
  <c r="S82" i="1"/>
  <c r="S136" i="1" s="1"/>
  <c r="D83" i="1"/>
  <c r="D379" i="15" s="1"/>
  <c r="E83" i="1"/>
  <c r="F83" i="1"/>
  <c r="G83" i="1"/>
  <c r="D383" i="15" s="1"/>
  <c r="H83" i="1"/>
  <c r="H137" i="1" s="1"/>
  <c r="I83" i="1"/>
  <c r="J83" i="1"/>
  <c r="D387" i="15" s="1"/>
  <c r="K83" i="1"/>
  <c r="K137" i="1" s="1"/>
  <c r="L83" i="1"/>
  <c r="M83" i="1"/>
  <c r="D390" i="15" s="1"/>
  <c r="N83" i="1"/>
  <c r="D391" i="15" s="1"/>
  <c r="O83" i="1"/>
  <c r="P83" i="1"/>
  <c r="D394" i="15" s="1"/>
  <c r="S83" i="1"/>
  <c r="S137" i="1" s="1"/>
  <c r="D84" i="1"/>
  <c r="E84" i="1"/>
  <c r="E138" i="1" s="1"/>
  <c r="F84" i="1"/>
  <c r="G84" i="1"/>
  <c r="H84" i="1"/>
  <c r="H138" i="1" s="1"/>
  <c r="I84" i="1"/>
  <c r="J84" i="1"/>
  <c r="K84" i="1"/>
  <c r="L84" i="1"/>
  <c r="M84" i="1"/>
  <c r="M138" i="1" s="1"/>
  <c r="N84" i="1"/>
  <c r="O84" i="1"/>
  <c r="P84" i="1"/>
  <c r="Q84" i="1" s="1"/>
  <c r="S84" i="1"/>
  <c r="D85" i="1"/>
  <c r="E85" i="1"/>
  <c r="E139" i="1" s="1"/>
  <c r="F85" i="1"/>
  <c r="G85" i="1"/>
  <c r="H85" i="1"/>
  <c r="I85" i="1"/>
  <c r="J85" i="1"/>
  <c r="J139" i="1" s="1"/>
  <c r="K85" i="1"/>
  <c r="L85" i="1"/>
  <c r="M85" i="1"/>
  <c r="M139" i="1" s="1"/>
  <c r="N85" i="1"/>
  <c r="O85" i="1"/>
  <c r="P85" i="1"/>
  <c r="Q85" i="1" s="1"/>
  <c r="S85" i="1"/>
  <c r="D86" i="1"/>
  <c r="E86" i="1"/>
  <c r="F86" i="1"/>
  <c r="G86" i="1"/>
  <c r="G140" i="1" s="1"/>
  <c r="H86" i="1"/>
  <c r="I86" i="1"/>
  <c r="J86" i="1"/>
  <c r="J140" i="1" s="1"/>
  <c r="K86" i="1"/>
  <c r="L86" i="1"/>
  <c r="M86" i="1"/>
  <c r="N86" i="1"/>
  <c r="O86" i="1"/>
  <c r="O140" i="1" s="1"/>
  <c r="P86" i="1"/>
  <c r="Q86" i="1" s="1"/>
  <c r="S86" i="1"/>
  <c r="D87" i="1"/>
  <c r="D141" i="1" s="1"/>
  <c r="E87" i="1"/>
  <c r="F87" i="1"/>
  <c r="G87" i="1"/>
  <c r="G141" i="1" s="1"/>
  <c r="H87" i="1"/>
  <c r="I87" i="1"/>
  <c r="J87" i="1"/>
  <c r="K87" i="1"/>
  <c r="L87" i="1"/>
  <c r="L141" i="1" s="1"/>
  <c r="M87" i="1"/>
  <c r="N87" i="1"/>
  <c r="O87" i="1"/>
  <c r="O141" i="1" s="1"/>
  <c r="P87" i="1"/>
  <c r="Q87" i="1" s="1"/>
  <c r="S87" i="1"/>
  <c r="D88" i="1"/>
  <c r="D142" i="1" s="1"/>
  <c r="E88" i="1"/>
  <c r="F88" i="1"/>
  <c r="D491" i="15" s="1"/>
  <c r="G88" i="1"/>
  <c r="D493" i="15" s="1"/>
  <c r="H88" i="1"/>
  <c r="I88" i="1"/>
  <c r="J88" i="1"/>
  <c r="D497" i="15" s="1"/>
  <c r="K88" i="1"/>
  <c r="L88" i="1"/>
  <c r="L142" i="1" s="1"/>
  <c r="M88" i="1"/>
  <c r="N88" i="1"/>
  <c r="D501" i="15" s="1"/>
  <c r="O88" i="1"/>
  <c r="D503" i="15" s="1"/>
  <c r="P88" i="1"/>
  <c r="S88" i="1"/>
  <c r="D507" i="15" s="1"/>
  <c r="D89" i="1"/>
  <c r="E89" i="1"/>
  <c r="F89" i="1"/>
  <c r="F143" i="1" s="1"/>
  <c r="G89" i="1"/>
  <c r="H89" i="1"/>
  <c r="I89" i="1"/>
  <c r="I143" i="1" s="1"/>
  <c r="J89" i="1"/>
  <c r="K89" i="1"/>
  <c r="L89" i="1"/>
  <c r="M89" i="1"/>
  <c r="N89" i="1"/>
  <c r="N143" i="1" s="1"/>
  <c r="O89" i="1"/>
  <c r="P89" i="1"/>
  <c r="Q89" i="1" s="1"/>
  <c r="S89" i="1"/>
  <c r="D90" i="1"/>
  <c r="E90" i="1"/>
  <c r="F90" i="1"/>
  <c r="F144" i="1" s="1"/>
  <c r="G90" i="1"/>
  <c r="H90" i="1"/>
  <c r="I90" i="1"/>
  <c r="J90" i="1"/>
  <c r="K90" i="1"/>
  <c r="K144" i="1" s="1"/>
  <c r="L90" i="1"/>
  <c r="M90" i="1"/>
  <c r="N90" i="1"/>
  <c r="N144" i="1" s="1"/>
  <c r="O90" i="1"/>
  <c r="P90" i="1"/>
  <c r="Q90" i="1" s="1"/>
  <c r="S90" i="1"/>
  <c r="S144" i="1" s="1"/>
  <c r="D91" i="1"/>
  <c r="E91" i="1"/>
  <c r="F91" i="1"/>
  <c r="G91" i="1"/>
  <c r="H91" i="1"/>
  <c r="H145" i="1" s="1"/>
  <c r="I91" i="1"/>
  <c r="J91" i="1"/>
  <c r="K91" i="1"/>
  <c r="K145" i="1" s="1"/>
  <c r="L91" i="1"/>
  <c r="M91" i="1"/>
  <c r="N91" i="1"/>
  <c r="O91" i="1"/>
  <c r="P91" i="1"/>
  <c r="S91" i="1"/>
  <c r="S145" i="1" s="1"/>
  <c r="D92" i="1"/>
  <c r="E92" i="1"/>
  <c r="E146" i="1" s="1"/>
  <c r="F92" i="1"/>
  <c r="G92" i="1"/>
  <c r="H92" i="1"/>
  <c r="H146" i="1" s="1"/>
  <c r="I92" i="1"/>
  <c r="J92" i="1"/>
  <c r="K92" i="1"/>
  <c r="L92" i="1"/>
  <c r="M92" i="1"/>
  <c r="M146" i="1" s="1"/>
  <c r="N92" i="1"/>
  <c r="O92" i="1"/>
  <c r="P92" i="1"/>
  <c r="Q92" i="1" s="1"/>
  <c r="S92" i="1"/>
  <c r="D93" i="1"/>
  <c r="D599" i="15" s="1"/>
  <c r="E93" i="1"/>
  <c r="E147" i="1" s="1"/>
  <c r="F93" i="1"/>
  <c r="G93" i="1"/>
  <c r="D603" i="15" s="1"/>
  <c r="H93" i="1"/>
  <c r="I93" i="1"/>
  <c r="J93" i="1"/>
  <c r="J147" i="1" s="1"/>
  <c r="K93" i="1"/>
  <c r="L93" i="1"/>
  <c r="M93" i="1"/>
  <c r="M147" i="1" s="1"/>
  <c r="N93" i="1"/>
  <c r="D611" i="15" s="1"/>
  <c r="O93" i="1"/>
  <c r="P93" i="1"/>
  <c r="Q93" i="1" s="1"/>
  <c r="D615" i="15" s="1"/>
  <c r="S93" i="1"/>
  <c r="D94" i="1"/>
  <c r="E94" i="1"/>
  <c r="F94" i="1"/>
  <c r="G94" i="1"/>
  <c r="G148" i="1" s="1"/>
  <c r="H94" i="1"/>
  <c r="I94" i="1"/>
  <c r="J94" i="1"/>
  <c r="J148" i="1" s="1"/>
  <c r="K94" i="1"/>
  <c r="L94" i="1"/>
  <c r="M94" i="1"/>
  <c r="N94" i="1"/>
  <c r="O94" i="1"/>
  <c r="O148" i="1" s="1"/>
  <c r="P94" i="1"/>
  <c r="Q94" i="1" s="1"/>
  <c r="S94" i="1"/>
  <c r="D95" i="1"/>
  <c r="D149" i="1" s="1"/>
  <c r="E95" i="1"/>
  <c r="F95" i="1"/>
  <c r="G95" i="1"/>
  <c r="G149" i="1" s="1"/>
  <c r="H95" i="1"/>
  <c r="I95" i="1"/>
  <c r="J95" i="1"/>
  <c r="K95" i="1"/>
  <c r="L95" i="1"/>
  <c r="L149" i="1" s="1"/>
  <c r="M95" i="1"/>
  <c r="N95" i="1"/>
  <c r="O95" i="1"/>
  <c r="O149" i="1" s="1"/>
  <c r="P95" i="1"/>
  <c r="S95" i="1"/>
  <c r="D96" i="1"/>
  <c r="D150" i="1" s="1"/>
  <c r="E96" i="1"/>
  <c r="E150" i="1" s="1"/>
  <c r="F96" i="1"/>
  <c r="G96" i="1"/>
  <c r="H96" i="1"/>
  <c r="I96" i="1"/>
  <c r="I150" i="1" s="1"/>
  <c r="J96" i="1"/>
  <c r="K96" i="1"/>
  <c r="L96" i="1"/>
  <c r="L150" i="1" s="1"/>
  <c r="M96" i="1"/>
  <c r="M150" i="1" s="1"/>
  <c r="N96" i="1"/>
  <c r="O96" i="1"/>
  <c r="P96" i="1"/>
  <c r="S96" i="1"/>
  <c r="D97" i="1"/>
  <c r="E97" i="1"/>
  <c r="E151" i="1" s="1"/>
  <c r="F97" i="1"/>
  <c r="F151" i="1" s="1"/>
  <c r="G97" i="1"/>
  <c r="H97" i="1"/>
  <c r="I97" i="1"/>
  <c r="I151" i="1" s="1"/>
  <c r="J97" i="1"/>
  <c r="J151" i="1" s="1"/>
  <c r="K97" i="1"/>
  <c r="L97" i="1"/>
  <c r="M97" i="1"/>
  <c r="M151" i="1" s="1"/>
  <c r="N97" i="1"/>
  <c r="N151" i="1" s="1"/>
  <c r="O97" i="1"/>
  <c r="P97" i="1"/>
  <c r="Q97" i="1" s="1"/>
  <c r="S97" i="1"/>
  <c r="S151" i="1" s="1"/>
  <c r="D98" i="1"/>
  <c r="D152" i="1" s="1"/>
  <c r="E98" i="1"/>
  <c r="F98" i="1"/>
  <c r="G98" i="1"/>
  <c r="G152" i="1" s="1"/>
  <c r="H98" i="1"/>
  <c r="H152" i="1" s="1"/>
  <c r="I98" i="1"/>
  <c r="D715" i="15" s="1"/>
  <c r="J98" i="1"/>
  <c r="K98" i="1"/>
  <c r="K152" i="1" s="1"/>
  <c r="L98" i="1"/>
  <c r="L152" i="1" s="1"/>
  <c r="M98" i="1"/>
  <c r="D720" i="15" s="1"/>
  <c r="N98" i="1"/>
  <c r="N152" i="1" s="1"/>
  <c r="O98" i="1"/>
  <c r="O152" i="1" s="1"/>
  <c r="P98" i="1"/>
  <c r="Q98" i="1" s="1"/>
  <c r="S98" i="1"/>
  <c r="S152" i="1" s="1"/>
  <c r="D99" i="1"/>
  <c r="E99" i="1"/>
  <c r="E153" i="1" s="1"/>
  <c r="F99" i="1"/>
  <c r="G99" i="1"/>
  <c r="G153" i="1" s="1"/>
  <c r="H99" i="1"/>
  <c r="H153" i="1" s="1"/>
  <c r="I99" i="1"/>
  <c r="I153" i="1" s="1"/>
  <c r="J99" i="1"/>
  <c r="K99" i="1"/>
  <c r="K153" i="1" s="1"/>
  <c r="L99" i="1"/>
  <c r="M99" i="1"/>
  <c r="M153" i="1" s="1"/>
  <c r="N99" i="1"/>
  <c r="O99" i="1"/>
  <c r="O153" i="1" s="1"/>
  <c r="P99" i="1"/>
  <c r="S99" i="1"/>
  <c r="S153" i="1" s="1"/>
  <c r="D100" i="1"/>
  <c r="E100" i="1"/>
  <c r="E154" i="1" s="1"/>
  <c r="F100" i="1"/>
  <c r="G100" i="1"/>
  <c r="H100" i="1"/>
  <c r="H154" i="1" s="1"/>
  <c r="I100" i="1"/>
  <c r="I154" i="1" s="1"/>
  <c r="J100" i="1"/>
  <c r="J154" i="1" s="1"/>
  <c r="K100" i="1"/>
  <c r="L100" i="1"/>
  <c r="L154" i="1" s="1"/>
  <c r="M100" i="1"/>
  <c r="M154" i="1" s="1"/>
  <c r="N100" i="1"/>
  <c r="O100" i="1"/>
  <c r="P100" i="1"/>
  <c r="Q100" i="1" s="1"/>
  <c r="S100" i="1"/>
  <c r="D101" i="1"/>
  <c r="E101" i="1"/>
  <c r="E155" i="1" s="1"/>
  <c r="F101" i="1"/>
  <c r="F155" i="1" s="1"/>
  <c r="G101" i="1"/>
  <c r="G155" i="1" s="1"/>
  <c r="H101" i="1"/>
  <c r="I101" i="1"/>
  <c r="I155" i="1" s="1"/>
  <c r="J101" i="1"/>
  <c r="J155" i="1" s="1"/>
  <c r="K101" i="1"/>
  <c r="K155" i="1" s="1"/>
  <c r="L101" i="1"/>
  <c r="M101" i="1"/>
  <c r="M155" i="1" s="1"/>
  <c r="N101" i="1"/>
  <c r="N155" i="1" s="1"/>
  <c r="O101" i="1"/>
  <c r="O155" i="1" s="1"/>
  <c r="P101" i="1"/>
  <c r="Q101" i="1" s="1"/>
  <c r="S101" i="1"/>
  <c r="S155" i="1" s="1"/>
  <c r="D102" i="1"/>
  <c r="D156" i="1" s="1"/>
  <c r="E102" i="1"/>
  <c r="F102" i="1"/>
  <c r="F156" i="1" s="1"/>
  <c r="G102" i="1"/>
  <c r="G156" i="1" s="1"/>
  <c r="H102" i="1"/>
  <c r="H156" i="1" s="1"/>
  <c r="I102" i="1"/>
  <c r="J102" i="1"/>
  <c r="K102" i="1"/>
  <c r="K156" i="1" s="1"/>
  <c r="L102" i="1"/>
  <c r="L156" i="1" s="1"/>
  <c r="M102" i="1"/>
  <c r="N102" i="1"/>
  <c r="N156" i="1" s="1"/>
  <c r="O102" i="1"/>
  <c r="O156" i="1" s="1"/>
  <c r="P102" i="1"/>
  <c r="S102" i="1"/>
  <c r="S156" i="1" s="1"/>
  <c r="D103" i="1"/>
  <c r="D819" i="15" s="1"/>
  <c r="E103" i="1"/>
  <c r="E157" i="1" s="1"/>
  <c r="F103" i="1"/>
  <c r="D821" i="15" s="1"/>
  <c r="G103" i="1"/>
  <c r="H103" i="1"/>
  <c r="H157" i="1" s="1"/>
  <c r="I103" i="1"/>
  <c r="I157" i="1" s="1"/>
  <c r="J103" i="1"/>
  <c r="D827" i="15" s="1"/>
  <c r="K103" i="1"/>
  <c r="K157" i="1" s="1"/>
  <c r="L103" i="1"/>
  <c r="D829" i="15" s="1"/>
  <c r="M103" i="1"/>
  <c r="M157" i="1" s="1"/>
  <c r="N103" i="1"/>
  <c r="D831" i="15" s="1"/>
  <c r="O103" i="1"/>
  <c r="O157" i="1" s="1"/>
  <c r="P103" i="1"/>
  <c r="S103" i="1"/>
  <c r="S157" i="1" s="1"/>
  <c r="D104" i="1"/>
  <c r="D158" i="1" s="1"/>
  <c r="E104" i="1"/>
  <c r="E158" i="1" s="1"/>
  <c r="F104" i="1"/>
  <c r="G104" i="1"/>
  <c r="H104" i="1"/>
  <c r="H158" i="1" s="1"/>
  <c r="I104" i="1"/>
  <c r="I158" i="1" s="1"/>
  <c r="J104" i="1"/>
  <c r="J158" i="1" s="1"/>
  <c r="K104" i="1"/>
  <c r="K158" i="1" s="1"/>
  <c r="L104" i="1"/>
  <c r="L158" i="1" s="1"/>
  <c r="M104" i="1"/>
  <c r="M158" i="1" s="1"/>
  <c r="N104" i="1"/>
  <c r="O104" i="1"/>
  <c r="O158" i="1" s="1"/>
  <c r="P104" i="1"/>
  <c r="S104" i="1"/>
  <c r="S158" i="1" s="1"/>
  <c r="D105" i="1"/>
  <c r="D159" i="1" s="1"/>
  <c r="E105" i="1"/>
  <c r="E159" i="1" s="1"/>
  <c r="F105" i="1"/>
  <c r="F159" i="1" s="1"/>
  <c r="G105" i="1"/>
  <c r="G159" i="1" s="1"/>
  <c r="H105" i="1"/>
  <c r="I105" i="1"/>
  <c r="I159" i="1" s="1"/>
  <c r="J105" i="1"/>
  <c r="J159" i="1" s="1"/>
  <c r="K105" i="1"/>
  <c r="K159" i="1" s="1"/>
  <c r="L105" i="1"/>
  <c r="L159" i="1" s="1"/>
  <c r="M105" i="1"/>
  <c r="M159" i="1" s="1"/>
  <c r="N105" i="1"/>
  <c r="N159" i="1" s="1"/>
  <c r="O105" i="1"/>
  <c r="O159" i="1" s="1"/>
  <c r="P105" i="1"/>
  <c r="Q105" i="1" s="1"/>
  <c r="S105" i="1"/>
  <c r="S159" i="1" s="1"/>
  <c r="D106" i="1"/>
  <c r="D160" i="1" s="1"/>
  <c r="E106" i="1"/>
  <c r="E160" i="1" s="1"/>
  <c r="F106" i="1"/>
  <c r="F160" i="1" s="1"/>
  <c r="G106" i="1"/>
  <c r="G160" i="1" s="1"/>
  <c r="H106" i="1"/>
  <c r="H160" i="1" s="1"/>
  <c r="I106" i="1"/>
  <c r="I160" i="1" s="1"/>
  <c r="J106" i="1"/>
  <c r="K106" i="1"/>
  <c r="K160" i="1" s="1"/>
  <c r="L106" i="1"/>
  <c r="L160" i="1" s="1"/>
  <c r="M106" i="1"/>
  <c r="M160" i="1" s="1"/>
  <c r="N106" i="1"/>
  <c r="N160" i="1" s="1"/>
  <c r="O106" i="1"/>
  <c r="O160" i="1" s="1"/>
  <c r="P106" i="1"/>
  <c r="Q106" i="1" s="1"/>
  <c r="S106" i="1"/>
  <c r="S160" i="1" s="1"/>
  <c r="D107" i="1"/>
  <c r="E107" i="1"/>
  <c r="E161" i="1" s="1"/>
  <c r="F107" i="1"/>
  <c r="F161" i="1" s="1"/>
  <c r="G107" i="1"/>
  <c r="G161" i="1" s="1"/>
  <c r="H107" i="1"/>
  <c r="H161" i="1" s="1"/>
  <c r="I107" i="1"/>
  <c r="I161" i="1" s="1"/>
  <c r="J107" i="1"/>
  <c r="J161" i="1" s="1"/>
  <c r="K107" i="1"/>
  <c r="K161" i="1" s="1"/>
  <c r="L107" i="1"/>
  <c r="M107" i="1"/>
  <c r="M161" i="1" s="1"/>
  <c r="N107" i="1"/>
  <c r="N161" i="1" s="1"/>
  <c r="O107" i="1"/>
  <c r="O161" i="1" s="1"/>
  <c r="P107" i="1"/>
  <c r="S107" i="1"/>
  <c r="S161" i="1" s="1"/>
  <c r="D108" i="1"/>
  <c r="D162" i="1" s="1"/>
  <c r="E108" i="1"/>
  <c r="E162" i="1" s="1"/>
  <c r="F108" i="1"/>
  <c r="D931" i="15" s="1"/>
  <c r="G108" i="1"/>
  <c r="G162" i="1" s="1"/>
  <c r="H108" i="1"/>
  <c r="H162" i="1" s="1"/>
  <c r="I108" i="1"/>
  <c r="J108" i="1"/>
  <c r="K108" i="1"/>
  <c r="K162" i="1" s="1"/>
  <c r="L108" i="1"/>
  <c r="L162" i="1" s="1"/>
  <c r="M108" i="1"/>
  <c r="M162" i="1" s="1"/>
  <c r="N108" i="1"/>
  <c r="D941" i="15" s="1"/>
  <c r="O108" i="1"/>
  <c r="O162" i="1" s="1"/>
  <c r="P108" i="1"/>
  <c r="Q108" i="1" s="1"/>
  <c r="D945" i="15" s="1"/>
  <c r="S108" i="1"/>
  <c r="D109" i="1"/>
  <c r="D163" i="1" s="1"/>
  <c r="E109" i="1"/>
  <c r="E163" i="1" s="1"/>
  <c r="F109" i="1"/>
  <c r="F163" i="1" s="1"/>
  <c r="G109" i="1"/>
  <c r="G163" i="1" s="1"/>
  <c r="H109" i="1"/>
  <c r="I109" i="1"/>
  <c r="I163" i="1" s="1"/>
  <c r="J109" i="1"/>
  <c r="J163" i="1" s="1"/>
  <c r="K109" i="1"/>
  <c r="K163" i="1" s="1"/>
  <c r="L109" i="1"/>
  <c r="L163" i="1" s="1"/>
  <c r="M109" i="1"/>
  <c r="M163" i="1" s="1"/>
  <c r="N109" i="1"/>
  <c r="N163" i="1" s="1"/>
  <c r="O109" i="1"/>
  <c r="O163" i="1" s="1"/>
  <c r="P109" i="1"/>
  <c r="Q109" i="1" s="1"/>
  <c r="S109" i="1"/>
  <c r="S163" i="1" s="1"/>
  <c r="D110" i="1"/>
  <c r="D164" i="1" s="1"/>
  <c r="E110" i="1"/>
  <c r="E164" i="1" s="1"/>
  <c r="F110" i="1"/>
  <c r="F164" i="1" s="1"/>
  <c r="G110" i="1"/>
  <c r="G164" i="1" s="1"/>
  <c r="H110" i="1"/>
  <c r="H164" i="1" s="1"/>
  <c r="I110" i="1"/>
  <c r="I164" i="1" s="1"/>
  <c r="J110" i="1"/>
  <c r="K110" i="1"/>
  <c r="K164" i="1" s="1"/>
  <c r="L110" i="1"/>
  <c r="L164" i="1" s="1"/>
  <c r="M110" i="1"/>
  <c r="M164" i="1" s="1"/>
  <c r="N110" i="1"/>
  <c r="N164" i="1" s="1"/>
  <c r="O110" i="1"/>
  <c r="O164" i="1" s="1"/>
  <c r="P110" i="1"/>
  <c r="S110" i="1"/>
  <c r="S164" i="1" s="1"/>
  <c r="D111" i="1"/>
  <c r="E111" i="1"/>
  <c r="E165" i="1" s="1"/>
  <c r="F111" i="1"/>
  <c r="F165" i="1" s="1"/>
  <c r="G111" i="1"/>
  <c r="G165" i="1" s="1"/>
  <c r="H111" i="1"/>
  <c r="H165" i="1" s="1"/>
  <c r="I111" i="1"/>
  <c r="I165" i="1" s="1"/>
  <c r="J111" i="1"/>
  <c r="J165" i="1" s="1"/>
  <c r="K111" i="1"/>
  <c r="K165" i="1" s="1"/>
  <c r="L111" i="1"/>
  <c r="M111" i="1"/>
  <c r="M165" i="1" s="1"/>
  <c r="N111" i="1"/>
  <c r="N165" i="1" s="1"/>
  <c r="O111" i="1"/>
  <c r="O165" i="1" s="1"/>
  <c r="P111" i="1"/>
  <c r="S111" i="1"/>
  <c r="S165" i="1" s="1"/>
  <c r="D112" i="1"/>
  <c r="D166" i="1" s="1"/>
  <c r="E112" i="1"/>
  <c r="E166" i="1" s="1"/>
  <c r="F112" i="1"/>
  <c r="G112" i="1"/>
  <c r="G166" i="1" s="1"/>
  <c r="H112" i="1"/>
  <c r="H166" i="1" s="1"/>
  <c r="I112" i="1"/>
  <c r="I166" i="1" s="1"/>
  <c r="J112" i="1"/>
  <c r="J166" i="1" s="1"/>
  <c r="K112" i="1"/>
  <c r="K166" i="1" s="1"/>
  <c r="L112" i="1"/>
  <c r="L166" i="1" s="1"/>
  <c r="M112" i="1"/>
  <c r="M166" i="1" s="1"/>
  <c r="N112" i="1"/>
  <c r="O112" i="1"/>
  <c r="O166" i="1" s="1"/>
  <c r="P112" i="1"/>
  <c r="S112" i="1"/>
  <c r="S166" i="1" s="1"/>
  <c r="D113" i="1"/>
  <c r="E113" i="1"/>
  <c r="E167" i="1" s="1"/>
  <c r="F113" i="1"/>
  <c r="F167" i="1" s="1"/>
  <c r="G113" i="1"/>
  <c r="G167" i="1" s="1"/>
  <c r="H113" i="1"/>
  <c r="I113" i="1"/>
  <c r="I167" i="1" s="1"/>
  <c r="J113" i="1"/>
  <c r="K113" i="1"/>
  <c r="K167" i="1" s="1"/>
  <c r="L113" i="1"/>
  <c r="L167" i="1" s="1"/>
  <c r="M113" i="1"/>
  <c r="M167" i="1" s="1"/>
  <c r="N113" i="1"/>
  <c r="N167" i="1" s="1"/>
  <c r="O113" i="1"/>
  <c r="O167" i="1" s="1"/>
  <c r="P113" i="1"/>
  <c r="Q113" i="1" s="1"/>
  <c r="D1055" i="15" s="1"/>
  <c r="S113" i="1"/>
  <c r="S167" i="1" s="1"/>
  <c r="D114" i="1"/>
  <c r="D168" i="1" s="1"/>
  <c r="E114" i="1"/>
  <c r="E168" i="1" s="1"/>
  <c r="F114" i="1"/>
  <c r="F168" i="1" s="1"/>
  <c r="G114" i="1"/>
  <c r="G168" i="1" s="1"/>
  <c r="H114" i="1"/>
  <c r="H168" i="1" s="1"/>
  <c r="I114" i="1"/>
  <c r="I168" i="1" s="1"/>
  <c r="J114" i="1"/>
  <c r="K114" i="1"/>
  <c r="K168" i="1" s="1"/>
  <c r="L114" i="1"/>
  <c r="L168" i="1" s="1"/>
  <c r="M114" i="1"/>
  <c r="M168" i="1" s="1"/>
  <c r="N114" i="1"/>
  <c r="N168" i="1" s="1"/>
  <c r="O114" i="1"/>
  <c r="O168" i="1" s="1"/>
  <c r="P114" i="1"/>
  <c r="Q114" i="1" s="1"/>
  <c r="S114" i="1"/>
  <c r="S168" i="1" s="1"/>
  <c r="D115" i="1"/>
  <c r="E115" i="1"/>
  <c r="E169" i="1" s="1"/>
  <c r="F115" i="1"/>
  <c r="F169" i="1" s="1"/>
  <c r="G115" i="1"/>
  <c r="G169" i="1" s="1"/>
  <c r="H115" i="1"/>
  <c r="H169" i="1" s="1"/>
  <c r="I115" i="1"/>
  <c r="I169" i="1" s="1"/>
  <c r="J115" i="1"/>
  <c r="J169" i="1" s="1"/>
  <c r="K115" i="1"/>
  <c r="K169" i="1" s="1"/>
  <c r="L115" i="1"/>
  <c r="M115" i="1"/>
  <c r="M169" i="1" s="1"/>
  <c r="N115" i="1"/>
  <c r="N169" i="1" s="1"/>
  <c r="O115" i="1"/>
  <c r="O169" i="1" s="1"/>
  <c r="P115" i="1"/>
  <c r="S115" i="1"/>
  <c r="S169" i="1" s="1"/>
  <c r="D116" i="1"/>
  <c r="D170" i="1" s="1"/>
  <c r="E116" i="1"/>
  <c r="E170" i="1" s="1"/>
  <c r="F116" i="1"/>
  <c r="G116" i="1"/>
  <c r="G170" i="1" s="1"/>
  <c r="H116" i="1"/>
  <c r="H170" i="1" s="1"/>
  <c r="I116" i="1"/>
  <c r="I170" i="1" s="1"/>
  <c r="J116" i="1"/>
  <c r="J170" i="1" s="1"/>
  <c r="K116" i="1"/>
  <c r="K170" i="1" s="1"/>
  <c r="L116" i="1"/>
  <c r="L170" i="1" s="1"/>
  <c r="M116" i="1"/>
  <c r="M170" i="1" s="1"/>
  <c r="N116" i="1"/>
  <c r="O116" i="1"/>
  <c r="O170" i="1" s="1"/>
  <c r="P116" i="1"/>
  <c r="Q116" i="1" s="1"/>
  <c r="S116" i="1"/>
  <c r="S170" i="1" s="1"/>
  <c r="D117" i="1"/>
  <c r="D171" i="1" s="1"/>
  <c r="E117" i="1"/>
  <c r="E171" i="1" s="1"/>
  <c r="F117" i="1"/>
  <c r="F171" i="1" s="1"/>
  <c r="G117" i="1"/>
  <c r="G171" i="1" s="1"/>
  <c r="H117" i="1"/>
  <c r="I117" i="1"/>
  <c r="I171" i="1" s="1"/>
  <c r="J117" i="1"/>
  <c r="J171" i="1" s="1"/>
  <c r="K117" i="1"/>
  <c r="K171" i="1" s="1"/>
  <c r="L117" i="1"/>
  <c r="L171" i="1" s="1"/>
  <c r="M117" i="1"/>
  <c r="M171" i="1" s="1"/>
  <c r="N117" i="1"/>
  <c r="N171" i="1" s="1"/>
  <c r="O117" i="1"/>
  <c r="O171" i="1" s="1"/>
  <c r="P117" i="1"/>
  <c r="S117" i="1"/>
  <c r="S171" i="1" s="1"/>
  <c r="E67" i="1"/>
  <c r="F67" i="1"/>
  <c r="F121" i="1" s="1"/>
  <c r="G67" i="1"/>
  <c r="H67" i="1"/>
  <c r="H121" i="1" s="1"/>
  <c r="I67" i="1"/>
  <c r="J67" i="1"/>
  <c r="K67" i="1"/>
  <c r="L67" i="1"/>
  <c r="L121" i="1" s="1"/>
  <c r="M67" i="1"/>
  <c r="N67" i="1"/>
  <c r="O67" i="1"/>
  <c r="P67" i="1"/>
  <c r="Q67" i="1" s="1"/>
  <c r="S67" i="1"/>
  <c r="S121" i="1" s="1"/>
  <c r="E66" i="1"/>
  <c r="F66" i="1"/>
  <c r="G66" i="1"/>
  <c r="H66" i="1"/>
  <c r="I66" i="1"/>
  <c r="J66" i="1"/>
  <c r="K66" i="1"/>
  <c r="L66" i="1"/>
  <c r="M66" i="1"/>
  <c r="N66" i="1"/>
  <c r="O66" i="1"/>
  <c r="P66" i="1"/>
  <c r="Q66" i="1"/>
  <c r="R66" i="1"/>
  <c r="S66" i="1"/>
  <c r="D66" i="1"/>
  <c r="D67" i="1"/>
  <c r="D98" i="15" l="1"/>
  <c r="D161" i="15"/>
  <c r="D287" i="15"/>
  <c r="D500" i="15"/>
  <c r="D940" i="15"/>
  <c r="D170" i="15"/>
  <c r="D116" i="15"/>
  <c r="D138" i="15"/>
  <c r="D165" i="15"/>
  <c r="D1051" i="15"/>
  <c r="D75" i="15"/>
  <c r="D86" i="15"/>
  <c r="D124" i="15"/>
  <c r="D132" i="15"/>
  <c r="D727" i="15"/>
  <c r="D1053" i="15"/>
  <c r="D107" i="15"/>
  <c r="D277" i="15"/>
  <c r="D499" i="15"/>
  <c r="D1041" i="15"/>
  <c r="D1045" i="15"/>
  <c r="D72" i="15"/>
  <c r="D101" i="15"/>
  <c r="D111" i="15"/>
  <c r="D115" i="15"/>
  <c r="D275" i="15"/>
  <c r="D617" i="15"/>
  <c r="D1043" i="15"/>
  <c r="D125" i="15"/>
  <c r="D196" i="15"/>
  <c r="D613" i="15"/>
  <c r="D601" i="15"/>
  <c r="D605" i="15"/>
  <c r="D614" i="15"/>
  <c r="G157" i="1"/>
  <c r="D823" i="15"/>
  <c r="J167" i="1"/>
  <c r="D1047" i="15"/>
  <c r="D167" i="1"/>
  <c r="D1039" i="15"/>
  <c r="I142" i="1"/>
  <c r="D495" i="15"/>
  <c r="G125" i="1"/>
  <c r="D119" i="15"/>
  <c r="D129" i="15"/>
  <c r="D833" i="15"/>
  <c r="J162" i="1"/>
  <c r="D937" i="15"/>
  <c r="S162" i="1"/>
  <c r="D947" i="15"/>
  <c r="I126" i="1"/>
  <c r="D143" i="15"/>
  <c r="D88" i="15"/>
  <c r="D607" i="15"/>
  <c r="D609" i="15"/>
  <c r="F152" i="1"/>
  <c r="D711" i="15"/>
  <c r="I162" i="1"/>
  <c r="D935" i="15"/>
  <c r="D82" i="15"/>
  <c r="D830" i="15"/>
  <c r="D837" i="15"/>
  <c r="D929" i="15"/>
  <c r="D1057" i="15"/>
  <c r="D944" i="15"/>
  <c r="D94" i="15"/>
  <c r="D104" i="15"/>
  <c r="D133" i="15"/>
  <c r="D146" i="15"/>
  <c r="D273" i="15"/>
  <c r="D283" i="15"/>
  <c r="D397" i="15"/>
  <c r="D610" i="15"/>
  <c r="D723" i="15"/>
  <c r="D825" i="15"/>
  <c r="D943" i="15"/>
  <c r="D83" i="15"/>
  <c r="D89" i="15"/>
  <c r="D102" i="15"/>
  <c r="D108" i="15"/>
  <c r="D137" i="15"/>
  <c r="D152" i="15"/>
  <c r="D171" i="15"/>
  <c r="D271" i="15"/>
  <c r="D279" i="15"/>
  <c r="D381" i="15"/>
  <c r="D385" i="15"/>
  <c r="D389" i="15"/>
  <c r="D393" i="15"/>
  <c r="D719" i="15"/>
  <c r="D939" i="15"/>
  <c r="D1054" i="15"/>
  <c r="D73" i="15"/>
  <c r="D77" i="15"/>
  <c r="D81" i="15"/>
  <c r="D85" i="15"/>
  <c r="D110" i="15"/>
  <c r="D126" i="15"/>
  <c r="D177" i="15"/>
  <c r="D284" i="15"/>
  <c r="D489" i="15"/>
  <c r="D1050" i="15"/>
  <c r="D120" i="15"/>
  <c r="D142" i="15"/>
  <c r="D1049" i="15"/>
  <c r="D71" i="15"/>
  <c r="D79" i="15"/>
  <c r="D97" i="15"/>
  <c r="D130" i="15"/>
  <c r="D147" i="15"/>
  <c r="D192" i="15"/>
  <c r="D280" i="15"/>
  <c r="D504" i="15"/>
  <c r="D724" i="15"/>
  <c r="D834" i="15"/>
  <c r="D933" i="15"/>
  <c r="D1036" i="15"/>
  <c r="C1036" i="15"/>
  <c r="F1058" i="15"/>
  <c r="D1048" i="15"/>
  <c r="C1048" i="15"/>
  <c r="F1070" i="15"/>
  <c r="D1077" i="15"/>
  <c r="C1077" i="15"/>
  <c r="F1099" i="15"/>
  <c r="D1072" i="15"/>
  <c r="C1072" i="15"/>
  <c r="F1094" i="15"/>
  <c r="D1065" i="15"/>
  <c r="C1065" i="15"/>
  <c r="F1087" i="15"/>
  <c r="D1040" i="15"/>
  <c r="C1040" i="15"/>
  <c r="F1062" i="15"/>
  <c r="D1052" i="15"/>
  <c r="C1052" i="15"/>
  <c r="F1074" i="15"/>
  <c r="D1068" i="15"/>
  <c r="C1068" i="15"/>
  <c r="F1090" i="15"/>
  <c r="D1069" i="15"/>
  <c r="C1069" i="15"/>
  <c r="F1091" i="15"/>
  <c r="D1056" i="15"/>
  <c r="C1056" i="15"/>
  <c r="F1078" i="15"/>
  <c r="D1064" i="15"/>
  <c r="C1064" i="15"/>
  <c r="F1086" i="15"/>
  <c r="D1044" i="15"/>
  <c r="C1044" i="15"/>
  <c r="F1066" i="15"/>
  <c r="D1061" i="15"/>
  <c r="C1061" i="15"/>
  <c r="F1083" i="15"/>
  <c r="D1073" i="15"/>
  <c r="C1073" i="15"/>
  <c r="F1095" i="15"/>
  <c r="D1060" i="15"/>
  <c r="C1060" i="15"/>
  <c r="F1082" i="15"/>
  <c r="D1076" i="15"/>
  <c r="C1076" i="15"/>
  <c r="F1098" i="15"/>
  <c r="C1038" i="15"/>
  <c r="C1042" i="15"/>
  <c r="C1046" i="15"/>
  <c r="C1050" i="15"/>
  <c r="C1054" i="15"/>
  <c r="F1059" i="15"/>
  <c r="F1063" i="15"/>
  <c r="F1067" i="15"/>
  <c r="F1071" i="15"/>
  <c r="F1075" i="15"/>
  <c r="F1079" i="15"/>
  <c r="C1049" i="15"/>
  <c r="C1053" i="15"/>
  <c r="C1057" i="15"/>
  <c r="D951" i="15"/>
  <c r="C951" i="15"/>
  <c r="F973" i="15"/>
  <c r="D938" i="15"/>
  <c r="C938" i="15"/>
  <c r="F960" i="15"/>
  <c r="D967" i="15"/>
  <c r="C967" i="15"/>
  <c r="F989" i="15"/>
  <c r="D966" i="15"/>
  <c r="C966" i="15"/>
  <c r="F988" i="15"/>
  <c r="D926" i="15"/>
  <c r="C926" i="15"/>
  <c r="F948" i="15"/>
  <c r="D955" i="15"/>
  <c r="C955" i="15"/>
  <c r="F977" i="15"/>
  <c r="D942" i="15"/>
  <c r="C942" i="15"/>
  <c r="F964" i="15"/>
  <c r="D958" i="15"/>
  <c r="C958" i="15"/>
  <c r="F980" i="15"/>
  <c r="D930" i="15"/>
  <c r="C930" i="15"/>
  <c r="F952" i="15"/>
  <c r="D959" i="15"/>
  <c r="C959" i="15"/>
  <c r="F981" i="15"/>
  <c r="D946" i="15"/>
  <c r="C946" i="15"/>
  <c r="F968" i="15"/>
  <c r="D950" i="15"/>
  <c r="C950" i="15"/>
  <c r="F972" i="15"/>
  <c r="D962" i="15"/>
  <c r="C962" i="15"/>
  <c r="F984" i="15"/>
  <c r="D934" i="15"/>
  <c r="C934" i="15"/>
  <c r="F956" i="15"/>
  <c r="D963" i="15"/>
  <c r="C963" i="15"/>
  <c r="F985" i="15"/>
  <c r="D954" i="15"/>
  <c r="C954" i="15"/>
  <c r="F976" i="15"/>
  <c r="C929" i="15"/>
  <c r="C933" i="15"/>
  <c r="C937" i="15"/>
  <c r="C941" i="15"/>
  <c r="C945" i="15"/>
  <c r="C928" i="15"/>
  <c r="C932" i="15"/>
  <c r="C936" i="15"/>
  <c r="C940" i="15"/>
  <c r="C944" i="15"/>
  <c r="F949" i="15"/>
  <c r="F953" i="15"/>
  <c r="F957" i="15"/>
  <c r="F961" i="15"/>
  <c r="F965" i="15"/>
  <c r="F969" i="15"/>
  <c r="D816" i="15"/>
  <c r="C816" i="15"/>
  <c r="F838" i="15"/>
  <c r="D845" i="15"/>
  <c r="C845" i="15"/>
  <c r="F867" i="15"/>
  <c r="D832" i="15"/>
  <c r="C832" i="15"/>
  <c r="F854" i="15"/>
  <c r="D848" i="15"/>
  <c r="C848" i="15"/>
  <c r="F870" i="15"/>
  <c r="D820" i="15"/>
  <c r="C820" i="15"/>
  <c r="F842" i="15"/>
  <c r="D849" i="15"/>
  <c r="C849" i="15"/>
  <c r="F871" i="15"/>
  <c r="D836" i="15"/>
  <c r="C836" i="15"/>
  <c r="F858" i="15"/>
  <c r="D840" i="15"/>
  <c r="C840" i="15"/>
  <c r="F862" i="15"/>
  <c r="D852" i="15"/>
  <c r="C852" i="15"/>
  <c r="F874" i="15"/>
  <c r="D824" i="15"/>
  <c r="C824" i="15"/>
  <c r="F846" i="15"/>
  <c r="D853" i="15"/>
  <c r="C853" i="15"/>
  <c r="F875" i="15"/>
  <c r="D844" i="15"/>
  <c r="C844" i="15"/>
  <c r="F866" i="15"/>
  <c r="D841" i="15"/>
  <c r="C841" i="15"/>
  <c r="F863" i="15"/>
  <c r="D828" i="15"/>
  <c r="C828" i="15"/>
  <c r="F850" i="15"/>
  <c r="C857" i="15"/>
  <c r="F879" i="15"/>
  <c r="D856" i="15"/>
  <c r="C856" i="15"/>
  <c r="F878" i="15"/>
  <c r="C819" i="15"/>
  <c r="C823" i="15"/>
  <c r="C827" i="15"/>
  <c r="C831" i="15"/>
  <c r="C835" i="15"/>
  <c r="C818" i="15"/>
  <c r="C822" i="15"/>
  <c r="C826" i="15"/>
  <c r="C830" i="15"/>
  <c r="C834" i="15"/>
  <c r="F839" i="15"/>
  <c r="F843" i="15"/>
  <c r="F847" i="15"/>
  <c r="F851" i="15"/>
  <c r="F855" i="15"/>
  <c r="F859" i="15"/>
  <c r="C713" i="15"/>
  <c r="D739" i="15"/>
  <c r="C739" i="15"/>
  <c r="F761" i="15"/>
  <c r="D722" i="15"/>
  <c r="C722" i="15"/>
  <c r="F744" i="15"/>
  <c r="C747" i="15"/>
  <c r="F769" i="15"/>
  <c r="D730" i="15"/>
  <c r="C730" i="15"/>
  <c r="F752" i="15"/>
  <c r="D735" i="15"/>
  <c r="C735" i="15"/>
  <c r="F757" i="15"/>
  <c r="D713" i="15"/>
  <c r="C721" i="15"/>
  <c r="D734" i="15"/>
  <c r="C734" i="15"/>
  <c r="F756" i="15"/>
  <c r="D710" i="15"/>
  <c r="C710" i="15"/>
  <c r="F732" i="15"/>
  <c r="D721" i="15"/>
  <c r="D738" i="15"/>
  <c r="C738" i="15"/>
  <c r="F760" i="15"/>
  <c r="D742" i="15"/>
  <c r="C742" i="15"/>
  <c r="F764" i="15"/>
  <c r="D709" i="15"/>
  <c r="D718" i="15"/>
  <c r="C718" i="15"/>
  <c r="F740" i="15"/>
  <c r="D743" i="15"/>
  <c r="C743" i="15"/>
  <c r="F765" i="15"/>
  <c r="D726" i="15"/>
  <c r="C726" i="15"/>
  <c r="F748" i="15"/>
  <c r="D746" i="15"/>
  <c r="C746" i="15"/>
  <c r="F768" i="15"/>
  <c r="D706" i="15"/>
  <c r="C706" i="15"/>
  <c r="F728" i="15"/>
  <c r="D731" i="15"/>
  <c r="C731" i="15"/>
  <c r="F753" i="15"/>
  <c r="D717" i="15"/>
  <c r="D725" i="15"/>
  <c r="D714" i="15"/>
  <c r="C714" i="15"/>
  <c r="F736" i="15"/>
  <c r="F729" i="15"/>
  <c r="F733" i="15"/>
  <c r="F737" i="15"/>
  <c r="F741" i="15"/>
  <c r="F745" i="15"/>
  <c r="F749" i="15"/>
  <c r="C719" i="15"/>
  <c r="C723" i="15"/>
  <c r="C727" i="15"/>
  <c r="D633" i="15"/>
  <c r="C633" i="15"/>
  <c r="F655" i="15"/>
  <c r="D608" i="15"/>
  <c r="C608" i="15"/>
  <c r="F630" i="15"/>
  <c r="D620" i="15"/>
  <c r="C620" i="15"/>
  <c r="F642" i="15"/>
  <c r="D636" i="15"/>
  <c r="C636" i="15"/>
  <c r="F658" i="15"/>
  <c r="D616" i="15"/>
  <c r="C616" i="15"/>
  <c r="F638" i="15"/>
  <c r="D596" i="15"/>
  <c r="C596" i="15"/>
  <c r="F618" i="15"/>
  <c r="D625" i="15"/>
  <c r="C625" i="15"/>
  <c r="F647" i="15"/>
  <c r="D621" i="15"/>
  <c r="C621" i="15"/>
  <c r="F643" i="15"/>
  <c r="D624" i="15"/>
  <c r="C624" i="15"/>
  <c r="F646" i="15"/>
  <c r="D600" i="15"/>
  <c r="C600" i="15"/>
  <c r="F622" i="15"/>
  <c r="D637" i="15"/>
  <c r="C637" i="15"/>
  <c r="F659" i="15"/>
  <c r="D632" i="15"/>
  <c r="C632" i="15"/>
  <c r="F654" i="15"/>
  <c r="D612" i="15"/>
  <c r="C612" i="15"/>
  <c r="F634" i="15"/>
  <c r="D629" i="15"/>
  <c r="C629" i="15"/>
  <c r="F651" i="15"/>
  <c r="D628" i="15"/>
  <c r="C628" i="15"/>
  <c r="F650" i="15"/>
  <c r="D604" i="15"/>
  <c r="C604" i="15"/>
  <c r="F626" i="15"/>
  <c r="F619" i="15"/>
  <c r="F623" i="15"/>
  <c r="F627" i="15"/>
  <c r="F631" i="15"/>
  <c r="F635" i="15"/>
  <c r="F639" i="15"/>
  <c r="C601" i="15"/>
  <c r="C605" i="15"/>
  <c r="C609" i="15"/>
  <c r="C613" i="15"/>
  <c r="C617" i="15"/>
  <c r="D486" i="15"/>
  <c r="C486" i="15"/>
  <c r="F508" i="15"/>
  <c r="D515" i="15"/>
  <c r="C515" i="15"/>
  <c r="F537" i="15"/>
  <c r="D490" i="15"/>
  <c r="C490" i="15"/>
  <c r="F512" i="15"/>
  <c r="D519" i="15"/>
  <c r="C519" i="15"/>
  <c r="F541" i="15"/>
  <c r="D506" i="15"/>
  <c r="C506" i="15"/>
  <c r="F528" i="15"/>
  <c r="D510" i="15"/>
  <c r="C510" i="15"/>
  <c r="F532" i="15"/>
  <c r="D522" i="15"/>
  <c r="C522" i="15"/>
  <c r="F544" i="15"/>
  <c r="D518" i="15"/>
  <c r="C518" i="15"/>
  <c r="F540" i="15"/>
  <c r="D494" i="15"/>
  <c r="C494" i="15"/>
  <c r="F516" i="15"/>
  <c r="D523" i="15"/>
  <c r="C523" i="15"/>
  <c r="F545" i="15"/>
  <c r="D502" i="15"/>
  <c r="C502" i="15"/>
  <c r="F524" i="15"/>
  <c r="D514" i="15"/>
  <c r="C514" i="15"/>
  <c r="F536" i="15"/>
  <c r="D511" i="15"/>
  <c r="C511" i="15"/>
  <c r="F533" i="15"/>
  <c r="D498" i="15"/>
  <c r="C498" i="15"/>
  <c r="F520" i="15"/>
  <c r="D527" i="15"/>
  <c r="C527" i="15"/>
  <c r="F549" i="15"/>
  <c r="D526" i="15"/>
  <c r="C526" i="15"/>
  <c r="F548" i="15"/>
  <c r="C489" i="15"/>
  <c r="C493" i="15"/>
  <c r="C497" i="15"/>
  <c r="C501" i="15"/>
  <c r="C505" i="15"/>
  <c r="C488" i="15"/>
  <c r="C492" i="15"/>
  <c r="C496" i="15"/>
  <c r="C500" i="15"/>
  <c r="C504" i="15"/>
  <c r="F509" i="15"/>
  <c r="F513" i="15"/>
  <c r="F517" i="15"/>
  <c r="F521" i="15"/>
  <c r="F525" i="15"/>
  <c r="F529" i="15"/>
  <c r="D405" i="15"/>
  <c r="C405" i="15"/>
  <c r="F427" i="15"/>
  <c r="D380" i="15"/>
  <c r="C380" i="15"/>
  <c r="F402" i="15"/>
  <c r="D417" i="15"/>
  <c r="C417" i="15"/>
  <c r="F439" i="15"/>
  <c r="D416" i="15"/>
  <c r="C416" i="15"/>
  <c r="F438" i="15"/>
  <c r="D392" i="15"/>
  <c r="C392" i="15"/>
  <c r="F414" i="15"/>
  <c r="D404" i="15"/>
  <c r="C404" i="15"/>
  <c r="F426" i="15"/>
  <c r="D409" i="15"/>
  <c r="C409" i="15"/>
  <c r="F431" i="15"/>
  <c r="D384" i="15"/>
  <c r="C384" i="15"/>
  <c r="F406" i="15"/>
  <c r="D412" i="15"/>
  <c r="C412" i="15"/>
  <c r="F434" i="15"/>
  <c r="D376" i="15"/>
  <c r="C376" i="15"/>
  <c r="F398" i="15"/>
  <c r="D401" i="15"/>
  <c r="C401" i="15"/>
  <c r="F423" i="15"/>
  <c r="D396" i="15"/>
  <c r="C396" i="15"/>
  <c r="F418" i="15"/>
  <c r="D400" i="15"/>
  <c r="C400" i="15"/>
  <c r="F422" i="15"/>
  <c r="D413" i="15"/>
  <c r="C413" i="15"/>
  <c r="F435" i="15"/>
  <c r="D388" i="15"/>
  <c r="C388" i="15"/>
  <c r="F410" i="15"/>
  <c r="D408" i="15"/>
  <c r="C408" i="15"/>
  <c r="F430" i="15"/>
  <c r="C379" i="15"/>
  <c r="C383" i="15"/>
  <c r="C387" i="15"/>
  <c r="C391" i="15"/>
  <c r="C395" i="15"/>
  <c r="F399" i="15"/>
  <c r="F403" i="15"/>
  <c r="F407" i="15"/>
  <c r="F411" i="15"/>
  <c r="F415" i="15"/>
  <c r="F419" i="15"/>
  <c r="C381" i="15"/>
  <c r="C385" i="15"/>
  <c r="C389" i="15"/>
  <c r="C393" i="15"/>
  <c r="C397" i="15"/>
  <c r="D270" i="15"/>
  <c r="C270" i="15"/>
  <c r="F292" i="15"/>
  <c r="D282" i="15"/>
  <c r="C282" i="15"/>
  <c r="F304" i="15"/>
  <c r="D306" i="15"/>
  <c r="F328" i="15"/>
  <c r="D299" i="15"/>
  <c r="C299" i="15"/>
  <c r="F321" i="15"/>
  <c r="D286" i="15"/>
  <c r="C286" i="15"/>
  <c r="F308" i="15"/>
  <c r="D274" i="15"/>
  <c r="C274" i="15"/>
  <c r="F296" i="15"/>
  <c r="F324" i="15"/>
  <c r="D291" i="15"/>
  <c r="C291" i="15"/>
  <c r="F313" i="15"/>
  <c r="D303" i="15"/>
  <c r="C303" i="15"/>
  <c r="F325" i="15"/>
  <c r="D290" i="15"/>
  <c r="C290" i="15"/>
  <c r="F312" i="15"/>
  <c r="D294" i="15"/>
  <c r="C294" i="15"/>
  <c r="F316" i="15"/>
  <c r="D266" i="15"/>
  <c r="C266" i="15"/>
  <c r="F288" i="15"/>
  <c r="D278" i="15"/>
  <c r="C278" i="15"/>
  <c r="F300" i="15"/>
  <c r="D307" i="15"/>
  <c r="C307" i="15"/>
  <c r="F329" i="15"/>
  <c r="D298" i="15"/>
  <c r="C298" i="15"/>
  <c r="F320" i="15"/>
  <c r="D295" i="15"/>
  <c r="C295" i="15"/>
  <c r="F317" i="15"/>
  <c r="C269" i="15"/>
  <c r="C273" i="15"/>
  <c r="C277" i="15"/>
  <c r="C281" i="15"/>
  <c r="C285" i="15"/>
  <c r="E302" i="15"/>
  <c r="E324" i="15" s="1"/>
  <c r="E346" i="15" s="1"/>
  <c r="E368" i="15" s="1"/>
  <c r="E306" i="15"/>
  <c r="E328" i="15" s="1"/>
  <c r="E350" i="15" s="1"/>
  <c r="E372" i="15" s="1"/>
  <c r="F289" i="15"/>
  <c r="F293" i="15"/>
  <c r="F297" i="15"/>
  <c r="F301" i="15"/>
  <c r="F305" i="15"/>
  <c r="F309" i="15"/>
  <c r="D184" i="15"/>
  <c r="C184" i="15"/>
  <c r="F206" i="15"/>
  <c r="D180" i="15"/>
  <c r="C180" i="15"/>
  <c r="F202" i="15"/>
  <c r="D156" i="15"/>
  <c r="C156" i="15"/>
  <c r="F178" i="15"/>
  <c r="D181" i="15"/>
  <c r="C181" i="15"/>
  <c r="F203" i="15"/>
  <c r="D164" i="15"/>
  <c r="C164" i="15"/>
  <c r="F186" i="15"/>
  <c r="D189" i="15"/>
  <c r="C189" i="15"/>
  <c r="F211" i="15"/>
  <c r="D172" i="15"/>
  <c r="C172" i="15"/>
  <c r="F194" i="15"/>
  <c r="D197" i="15"/>
  <c r="C197" i="15"/>
  <c r="F219" i="15"/>
  <c r="D160" i="15"/>
  <c r="C160" i="15"/>
  <c r="F182" i="15"/>
  <c r="D185" i="15"/>
  <c r="C185" i="15"/>
  <c r="F207" i="15"/>
  <c r="D168" i="15"/>
  <c r="C168" i="15"/>
  <c r="F190" i="15"/>
  <c r="D193" i="15"/>
  <c r="C193" i="15"/>
  <c r="F215" i="15"/>
  <c r="D176" i="15"/>
  <c r="C176" i="15"/>
  <c r="F198" i="15"/>
  <c r="F179" i="15"/>
  <c r="F183" i="15"/>
  <c r="F187" i="15"/>
  <c r="F191" i="15"/>
  <c r="F195" i="15"/>
  <c r="F199" i="15"/>
  <c r="C177" i="15"/>
  <c r="F210" i="15"/>
  <c r="F214" i="15"/>
  <c r="F218" i="15"/>
  <c r="C188" i="15"/>
  <c r="C192" i="15"/>
  <c r="C196" i="15"/>
  <c r="C136" i="15"/>
  <c r="C140" i="15"/>
  <c r="C144" i="15"/>
  <c r="C148" i="15"/>
  <c r="C152" i="15"/>
  <c r="C134" i="15"/>
  <c r="C138" i="15"/>
  <c r="C142" i="15"/>
  <c r="C146" i="15"/>
  <c r="C150" i="15"/>
  <c r="C154" i="15"/>
  <c r="C112" i="15"/>
  <c r="C116" i="15"/>
  <c r="C120" i="15"/>
  <c r="C124" i="15"/>
  <c r="C128" i="15"/>
  <c r="C132" i="15"/>
  <c r="C92" i="15"/>
  <c r="C96" i="15"/>
  <c r="C100" i="15"/>
  <c r="C104" i="15"/>
  <c r="C108" i="15"/>
  <c r="C90" i="15"/>
  <c r="C94" i="15"/>
  <c r="C98" i="15"/>
  <c r="C102" i="15"/>
  <c r="C106" i="15"/>
  <c r="C110" i="15"/>
  <c r="C83" i="15"/>
  <c r="C86" i="15"/>
  <c r="C73" i="15"/>
  <c r="C77" i="15"/>
  <c r="C81" i="15"/>
  <c r="C85" i="15"/>
  <c r="C89" i="15"/>
  <c r="D52" i="15"/>
  <c r="C48" i="15"/>
  <c r="D62" i="15"/>
  <c r="Q117" i="1"/>
  <c r="T57" i="1" s="1"/>
  <c r="Q115" i="1"/>
  <c r="Q107" i="1"/>
  <c r="Q99" i="1"/>
  <c r="T56" i="1" s="1"/>
  <c r="Q91" i="1"/>
  <c r="Q83" i="1"/>
  <c r="D395" i="15" s="1"/>
  <c r="Q75" i="1"/>
  <c r="Q112" i="1"/>
  <c r="Q166" i="1" s="1"/>
  <c r="Q104" i="1"/>
  <c r="D857" i="15" s="1"/>
  <c r="Q96" i="1"/>
  <c r="Q88" i="1"/>
  <c r="D505" i="15" s="1"/>
  <c r="Q80" i="1"/>
  <c r="Q111" i="1"/>
  <c r="Q103" i="1"/>
  <c r="D835" i="15" s="1"/>
  <c r="Q95" i="1"/>
  <c r="Q110" i="1"/>
  <c r="Q102" i="1"/>
  <c r="L169" i="1"/>
  <c r="K121" i="1"/>
  <c r="H171" i="1"/>
  <c r="N170" i="1"/>
  <c r="F170" i="1"/>
  <c r="D169" i="1"/>
  <c r="J168" i="1"/>
  <c r="N166" i="1"/>
  <c r="F166" i="1"/>
  <c r="D165" i="1"/>
  <c r="J164" i="1"/>
  <c r="N162" i="1"/>
  <c r="F162" i="1"/>
  <c r="L161" i="1"/>
  <c r="D161" i="1"/>
  <c r="J160" i="1"/>
  <c r="H159" i="1"/>
  <c r="N158" i="1"/>
  <c r="F158" i="1"/>
  <c r="L157" i="1"/>
  <c r="D157" i="1"/>
  <c r="J156" i="1"/>
  <c r="H155" i="1"/>
  <c r="N154" i="1"/>
  <c r="F154" i="1"/>
  <c r="L153" i="1"/>
  <c r="D153" i="1"/>
  <c r="J152" i="1"/>
  <c r="H151" i="1"/>
  <c r="N150" i="1"/>
  <c r="H163" i="1"/>
  <c r="L165" i="1"/>
  <c r="H167" i="1"/>
  <c r="H143" i="1"/>
  <c r="D137" i="1"/>
  <c r="H127" i="1"/>
  <c r="R135" i="1"/>
  <c r="D121" i="1"/>
  <c r="J121" i="1"/>
  <c r="I156" i="1"/>
  <c r="I152" i="1"/>
  <c r="O151" i="1"/>
  <c r="G151" i="1"/>
  <c r="K149" i="1"/>
  <c r="S148" i="1"/>
  <c r="I148" i="1"/>
  <c r="O147" i="1"/>
  <c r="G147" i="1"/>
  <c r="I144" i="1"/>
  <c r="O143" i="1"/>
  <c r="G143" i="1"/>
  <c r="M142" i="1"/>
  <c r="E142" i="1"/>
  <c r="K141" i="1"/>
  <c r="S140" i="1"/>
  <c r="I140" i="1"/>
  <c r="O139" i="1"/>
  <c r="G139" i="1"/>
  <c r="I136" i="1"/>
  <c r="O135" i="1"/>
  <c r="G135" i="1"/>
  <c r="M134" i="1"/>
  <c r="E134" i="1"/>
  <c r="K133" i="1"/>
  <c r="S132" i="1"/>
  <c r="I132" i="1"/>
  <c r="O131" i="1"/>
  <c r="G131" i="1"/>
  <c r="I128" i="1"/>
  <c r="O127" i="1"/>
  <c r="G127" i="1"/>
  <c r="M126" i="1"/>
  <c r="E126" i="1"/>
  <c r="K125" i="1"/>
  <c r="S124" i="1"/>
  <c r="I124" i="1"/>
  <c r="O123" i="1"/>
  <c r="G123" i="1"/>
  <c r="M122" i="1"/>
  <c r="E122" i="1"/>
  <c r="R150" i="1"/>
  <c r="R142" i="1"/>
  <c r="R134" i="1"/>
  <c r="R126" i="1"/>
  <c r="N146" i="1"/>
  <c r="H131" i="1"/>
  <c r="I121" i="1"/>
  <c r="J157" i="1"/>
  <c r="J153" i="1"/>
  <c r="J149" i="1"/>
  <c r="H148" i="1"/>
  <c r="N147" i="1"/>
  <c r="F147" i="1"/>
  <c r="L146" i="1"/>
  <c r="J145" i="1"/>
  <c r="P144" i="1"/>
  <c r="H144" i="1"/>
  <c r="J141" i="1"/>
  <c r="H140" i="1"/>
  <c r="N139" i="1"/>
  <c r="F139" i="1"/>
  <c r="L138" i="1"/>
  <c r="D138" i="1"/>
  <c r="J137" i="1"/>
  <c r="H136" i="1"/>
  <c r="J133" i="1"/>
  <c r="H132" i="1"/>
  <c r="N131" i="1"/>
  <c r="F131" i="1"/>
  <c r="L130" i="1"/>
  <c r="D130" i="1"/>
  <c r="J129" i="1"/>
  <c r="P128" i="1"/>
  <c r="H128" i="1"/>
  <c r="J125" i="1"/>
  <c r="H124" i="1"/>
  <c r="N123" i="1"/>
  <c r="F123" i="1"/>
  <c r="L122" i="1"/>
  <c r="D122" i="1"/>
  <c r="R157" i="1"/>
  <c r="R149" i="1"/>
  <c r="R141" i="1"/>
  <c r="R133" i="1"/>
  <c r="R125" i="1"/>
  <c r="H147" i="1"/>
  <c r="F138" i="1"/>
  <c r="J136" i="1"/>
  <c r="F134" i="1"/>
  <c r="L129" i="1"/>
  <c r="N126" i="1"/>
  <c r="K154" i="1"/>
  <c r="K150" i="1"/>
  <c r="S149" i="1"/>
  <c r="I149" i="1"/>
  <c r="K146" i="1"/>
  <c r="I145" i="1"/>
  <c r="O144" i="1"/>
  <c r="G144" i="1"/>
  <c r="M143" i="1"/>
  <c r="E143" i="1"/>
  <c r="K142" i="1"/>
  <c r="S141" i="1"/>
  <c r="I141" i="1"/>
  <c r="K138" i="1"/>
  <c r="I137" i="1"/>
  <c r="O136" i="1"/>
  <c r="G136" i="1"/>
  <c r="M135" i="1"/>
  <c r="E135" i="1"/>
  <c r="K134" i="1"/>
  <c r="S133" i="1"/>
  <c r="I133" i="1"/>
  <c r="K130" i="1"/>
  <c r="I129" i="1"/>
  <c r="O128" i="1"/>
  <c r="G128" i="1"/>
  <c r="M127" i="1"/>
  <c r="E127" i="1"/>
  <c r="K126" i="1"/>
  <c r="S125" i="1"/>
  <c r="I125" i="1"/>
  <c r="K122" i="1"/>
  <c r="R121" i="1"/>
  <c r="L145" i="1"/>
  <c r="J144" i="1"/>
  <c r="N138" i="1"/>
  <c r="N134" i="1"/>
  <c r="N130" i="1"/>
  <c r="P127" i="1"/>
  <c r="O121" i="1"/>
  <c r="G121" i="1"/>
  <c r="L155" i="1"/>
  <c r="D155" i="1"/>
  <c r="L151" i="1"/>
  <c r="D151" i="1"/>
  <c r="J150" i="1"/>
  <c r="H149" i="1"/>
  <c r="N148" i="1"/>
  <c r="F148" i="1"/>
  <c r="L147" i="1"/>
  <c r="D147" i="1"/>
  <c r="J146" i="1"/>
  <c r="L143" i="1"/>
  <c r="D143" i="1"/>
  <c r="J142" i="1"/>
  <c r="H141" i="1"/>
  <c r="N140" i="1"/>
  <c r="F140" i="1"/>
  <c r="L139" i="1"/>
  <c r="D139" i="1"/>
  <c r="J138" i="1"/>
  <c r="L135" i="1"/>
  <c r="D135" i="1"/>
  <c r="J134" i="1"/>
  <c r="H133" i="1"/>
  <c r="N132" i="1"/>
  <c r="F132" i="1"/>
  <c r="L131" i="1"/>
  <c r="D131" i="1"/>
  <c r="J130" i="1"/>
  <c r="L127" i="1"/>
  <c r="D127" i="1"/>
  <c r="J126" i="1"/>
  <c r="H125" i="1"/>
  <c r="N124" i="1"/>
  <c r="F124" i="1"/>
  <c r="L123" i="1"/>
  <c r="D123" i="1"/>
  <c r="J122" i="1"/>
  <c r="F150" i="1"/>
  <c r="F146" i="1"/>
  <c r="F142" i="1"/>
  <c r="L137" i="1"/>
  <c r="F130" i="1"/>
  <c r="R127" i="1"/>
  <c r="N121" i="1"/>
  <c r="M156" i="1"/>
  <c r="E156" i="1"/>
  <c r="S154" i="1"/>
  <c r="M152" i="1"/>
  <c r="E152" i="1"/>
  <c r="K151" i="1"/>
  <c r="S150" i="1"/>
  <c r="M148" i="1"/>
  <c r="E148" i="1"/>
  <c r="K147" i="1"/>
  <c r="S146" i="1"/>
  <c r="I146" i="1"/>
  <c r="O145" i="1"/>
  <c r="G145" i="1"/>
  <c r="M144" i="1"/>
  <c r="E144" i="1"/>
  <c r="K143" i="1"/>
  <c r="S142" i="1"/>
  <c r="M140" i="1"/>
  <c r="E140" i="1"/>
  <c r="K139" i="1"/>
  <c r="S138" i="1"/>
  <c r="I138" i="1"/>
  <c r="O137" i="1"/>
  <c r="G137" i="1"/>
  <c r="M136" i="1"/>
  <c r="E136" i="1"/>
  <c r="K135" i="1"/>
  <c r="S134" i="1"/>
  <c r="M132" i="1"/>
  <c r="E132" i="1"/>
  <c r="K131" i="1"/>
  <c r="S130" i="1"/>
  <c r="I130" i="1"/>
  <c r="O129" i="1"/>
  <c r="G129" i="1"/>
  <c r="M128" i="1"/>
  <c r="E128" i="1"/>
  <c r="K127" i="1"/>
  <c r="S126" i="1"/>
  <c r="M124" i="1"/>
  <c r="E124" i="1"/>
  <c r="K123" i="1"/>
  <c r="S122" i="1"/>
  <c r="I122" i="1"/>
  <c r="R146" i="1"/>
  <c r="R138" i="1"/>
  <c r="R130" i="1"/>
  <c r="R122" i="1"/>
  <c r="D145" i="1"/>
  <c r="H139" i="1"/>
  <c r="J128" i="1"/>
  <c r="F126" i="1"/>
  <c r="M121" i="1"/>
  <c r="E121" i="1"/>
  <c r="N157" i="1"/>
  <c r="F157" i="1"/>
  <c r="N153" i="1"/>
  <c r="F153" i="1"/>
  <c r="H150" i="1"/>
  <c r="N149" i="1"/>
  <c r="F149" i="1"/>
  <c r="L148" i="1"/>
  <c r="D148" i="1"/>
  <c r="N145" i="1"/>
  <c r="F145" i="1"/>
  <c r="L144" i="1"/>
  <c r="D144" i="1"/>
  <c r="J143" i="1"/>
  <c r="H142" i="1"/>
  <c r="N141" i="1"/>
  <c r="F141" i="1"/>
  <c r="L140" i="1"/>
  <c r="D140" i="1"/>
  <c r="N137" i="1"/>
  <c r="F137" i="1"/>
  <c r="L136" i="1"/>
  <c r="D136" i="1"/>
  <c r="J135" i="1"/>
  <c r="H134" i="1"/>
  <c r="N133" i="1"/>
  <c r="F133" i="1"/>
  <c r="L132" i="1"/>
  <c r="D132" i="1"/>
  <c r="N129" i="1"/>
  <c r="F129" i="1"/>
  <c r="L128" i="1"/>
  <c r="D128" i="1"/>
  <c r="J127" i="1"/>
  <c r="H126" i="1"/>
  <c r="N125" i="1"/>
  <c r="F125" i="1"/>
  <c r="L124" i="1"/>
  <c r="D124" i="1"/>
  <c r="H122" i="1"/>
  <c r="R153" i="1"/>
  <c r="R145" i="1"/>
  <c r="R137" i="1"/>
  <c r="R129" i="1"/>
  <c r="N142" i="1"/>
  <c r="H135" i="1"/>
  <c r="D129" i="1"/>
  <c r="H123" i="1"/>
  <c r="F122" i="1"/>
  <c r="R143" i="1"/>
  <c r="G158" i="1"/>
  <c r="O154" i="1"/>
  <c r="G154" i="1"/>
  <c r="O150" i="1"/>
  <c r="G150" i="1"/>
  <c r="M149" i="1"/>
  <c r="E149" i="1"/>
  <c r="K148" i="1"/>
  <c r="S147" i="1"/>
  <c r="I147" i="1"/>
  <c r="O146" i="1"/>
  <c r="G146" i="1"/>
  <c r="M145" i="1"/>
  <c r="E145" i="1"/>
  <c r="S143" i="1"/>
  <c r="O142" i="1"/>
  <c r="G142" i="1"/>
  <c r="M141" i="1"/>
  <c r="E141" i="1"/>
  <c r="K140" i="1"/>
  <c r="S139" i="1"/>
  <c r="I139" i="1"/>
  <c r="O138" i="1"/>
  <c r="G138" i="1"/>
  <c r="M137" i="1"/>
  <c r="E137" i="1"/>
  <c r="S135" i="1"/>
  <c r="O134" i="1"/>
  <c r="G134" i="1"/>
  <c r="M133" i="1"/>
  <c r="E133" i="1"/>
  <c r="K132" i="1"/>
  <c r="S131" i="1"/>
  <c r="I131" i="1"/>
  <c r="O130" i="1"/>
  <c r="G130" i="1"/>
  <c r="M129" i="1"/>
  <c r="E129" i="1"/>
  <c r="S127" i="1"/>
  <c r="O126" i="1"/>
  <c r="G126" i="1"/>
  <c r="M125" i="1"/>
  <c r="E125" i="1"/>
  <c r="K124" i="1"/>
  <c r="S123" i="1"/>
  <c r="I123" i="1"/>
  <c r="O122" i="1"/>
  <c r="R144" i="1"/>
  <c r="R136" i="1"/>
  <c r="R128" i="1"/>
  <c r="T30" i="1"/>
  <c r="Q169" i="1"/>
  <c r="Q168" i="1"/>
  <c r="Q144" i="1"/>
  <c r="P158" i="1"/>
  <c r="Q138" i="1"/>
  <c r="P138" i="1"/>
  <c r="Q130" i="1"/>
  <c r="P130" i="1"/>
  <c r="Q125" i="1"/>
  <c r="P125" i="1"/>
  <c r="P171" i="1"/>
  <c r="P150" i="1"/>
  <c r="Q163" i="1"/>
  <c r="P163" i="1"/>
  <c r="P159" i="1"/>
  <c r="Q147" i="1"/>
  <c r="P147" i="1"/>
  <c r="Q143" i="1"/>
  <c r="P143" i="1"/>
  <c r="Q139" i="1"/>
  <c r="P139" i="1"/>
  <c r="P135" i="1"/>
  <c r="Q131" i="1"/>
  <c r="P131" i="1"/>
  <c r="Q122" i="1"/>
  <c r="P122" i="1"/>
  <c r="T11" i="1"/>
  <c r="P164" i="1"/>
  <c r="Q160" i="1"/>
  <c r="P160" i="1"/>
  <c r="P156" i="1"/>
  <c r="Q152" i="1"/>
  <c r="P152" i="1"/>
  <c r="Q148" i="1"/>
  <c r="P148" i="1"/>
  <c r="P166" i="1"/>
  <c r="Q151" i="1"/>
  <c r="P151" i="1"/>
  <c r="P121" i="1"/>
  <c r="Q140" i="1"/>
  <c r="P140" i="1"/>
  <c r="Q136" i="1"/>
  <c r="P136" i="1"/>
  <c r="Q132" i="1"/>
  <c r="P132" i="1"/>
  <c r="Q123" i="1"/>
  <c r="P123" i="1"/>
  <c r="D154" i="1"/>
  <c r="D146" i="1"/>
  <c r="P167" i="1"/>
  <c r="Q165" i="1"/>
  <c r="P165" i="1"/>
  <c r="P161" i="1"/>
  <c r="Q157" i="1"/>
  <c r="P157" i="1"/>
  <c r="P153" i="1"/>
  <c r="P149" i="1"/>
  <c r="P145" i="1"/>
  <c r="P168" i="1"/>
  <c r="P126" i="1"/>
  <c r="Q141" i="1"/>
  <c r="P141" i="1"/>
  <c r="Q137" i="1"/>
  <c r="P137" i="1"/>
  <c r="P133" i="1"/>
  <c r="Q129" i="1"/>
  <c r="P129" i="1"/>
  <c r="Q124" i="1"/>
  <c r="P124" i="1"/>
  <c r="P169" i="1"/>
  <c r="P134" i="1"/>
  <c r="Q155" i="1"/>
  <c r="P155" i="1"/>
  <c r="Q162" i="1"/>
  <c r="P162" i="1"/>
  <c r="Q154" i="1"/>
  <c r="P154" i="1"/>
  <c r="Q146" i="1"/>
  <c r="P146" i="1"/>
  <c r="P170" i="1"/>
  <c r="P142" i="1"/>
  <c r="T41" i="1"/>
  <c r="T45" i="1"/>
  <c r="T12" i="1"/>
  <c r="T18" i="1"/>
  <c r="D113" i="15" s="1"/>
  <c r="T16" i="1"/>
  <c r="T21" i="1"/>
  <c r="T20" i="1"/>
  <c r="T27" i="1"/>
  <c r="T10" i="1"/>
  <c r="T9" i="1"/>
  <c r="T24" i="1"/>
  <c r="T25" i="1"/>
  <c r="T33" i="1"/>
  <c r="D135" i="15" s="1"/>
  <c r="T39" i="1"/>
  <c r="D597" i="15" s="1"/>
  <c r="T54" i="1"/>
  <c r="D267" i="15" s="1"/>
  <c r="T22" i="1"/>
  <c r="T7" i="1"/>
  <c r="T8" i="1"/>
  <c r="T34" i="1"/>
  <c r="T44" i="1" l="1"/>
  <c r="Q158" i="1"/>
  <c r="D747" i="15"/>
  <c r="F1085" i="15"/>
  <c r="D1063" i="15"/>
  <c r="C1063" i="15"/>
  <c r="F1105" i="15"/>
  <c r="D1083" i="15"/>
  <c r="C1083" i="15"/>
  <c r="F1109" i="15"/>
  <c r="D1087" i="15"/>
  <c r="C1087" i="15"/>
  <c r="D1098" i="15"/>
  <c r="C1098" i="15"/>
  <c r="F1120" i="15"/>
  <c r="F1081" i="15"/>
  <c r="D1059" i="15"/>
  <c r="D1078" i="15"/>
  <c r="C1078" i="15"/>
  <c r="F1100" i="15"/>
  <c r="D1070" i="15"/>
  <c r="C1070" i="15"/>
  <c r="F1092" i="15"/>
  <c r="D1082" i="15"/>
  <c r="C1082" i="15"/>
  <c r="F1104" i="15"/>
  <c r="D1074" i="15"/>
  <c r="C1074" i="15"/>
  <c r="F1096" i="15"/>
  <c r="D1066" i="15"/>
  <c r="C1066" i="15"/>
  <c r="F1088" i="15"/>
  <c r="F1116" i="15"/>
  <c r="D1094" i="15"/>
  <c r="C1094" i="15"/>
  <c r="F1089" i="15"/>
  <c r="D1067" i="15"/>
  <c r="C1067" i="15"/>
  <c r="F1101" i="15"/>
  <c r="D1079" i="15"/>
  <c r="C1079" i="15"/>
  <c r="F1113" i="15"/>
  <c r="D1091" i="15"/>
  <c r="C1091" i="15"/>
  <c r="D1058" i="15"/>
  <c r="C1058" i="15"/>
  <c r="F1080" i="15"/>
  <c r="F1097" i="15"/>
  <c r="D1075" i="15"/>
  <c r="C1075" i="15"/>
  <c r="F1117" i="15"/>
  <c r="D1095" i="15"/>
  <c r="C1095" i="15"/>
  <c r="D1062" i="15"/>
  <c r="C1062" i="15"/>
  <c r="F1084" i="15"/>
  <c r="F1112" i="15"/>
  <c r="D1090" i="15"/>
  <c r="C1090" i="15"/>
  <c r="F1093" i="15"/>
  <c r="D1071" i="15"/>
  <c r="C1071" i="15"/>
  <c r="F1108" i="15"/>
  <c r="D1086" i="15"/>
  <c r="C1086" i="15"/>
  <c r="F1121" i="15"/>
  <c r="D1099" i="15"/>
  <c r="C1099" i="15"/>
  <c r="F987" i="15"/>
  <c r="C965" i="15"/>
  <c r="D965" i="15"/>
  <c r="F991" i="15"/>
  <c r="C969" i="15"/>
  <c r="D969" i="15"/>
  <c r="D976" i="15"/>
  <c r="C976" i="15"/>
  <c r="F998" i="15"/>
  <c r="F1002" i="15"/>
  <c r="D980" i="15"/>
  <c r="C980" i="15"/>
  <c r="F983" i="15"/>
  <c r="C961" i="15"/>
  <c r="D961" i="15"/>
  <c r="F1003" i="15"/>
  <c r="C981" i="15"/>
  <c r="D981" i="15"/>
  <c r="F982" i="15"/>
  <c r="D960" i="15"/>
  <c r="C960" i="15"/>
  <c r="F1006" i="15"/>
  <c r="D984" i="15"/>
  <c r="C984" i="15"/>
  <c r="F979" i="15"/>
  <c r="C957" i="15"/>
  <c r="D957" i="15"/>
  <c r="F1007" i="15"/>
  <c r="D985" i="15"/>
  <c r="C985" i="15"/>
  <c r="D964" i="15"/>
  <c r="F986" i="15"/>
  <c r="C964" i="15"/>
  <c r="F975" i="15"/>
  <c r="C953" i="15"/>
  <c r="D953" i="15"/>
  <c r="F994" i="15"/>
  <c r="D972" i="15"/>
  <c r="C972" i="15"/>
  <c r="F1010" i="15"/>
  <c r="D988" i="15"/>
  <c r="C988" i="15"/>
  <c r="F971" i="15"/>
  <c r="D952" i="15"/>
  <c r="C952" i="15"/>
  <c r="F974" i="15"/>
  <c r="F995" i="15"/>
  <c r="C973" i="15"/>
  <c r="D973" i="15"/>
  <c r="D956" i="15"/>
  <c r="C956" i="15"/>
  <c r="F978" i="15"/>
  <c r="F999" i="15"/>
  <c r="C977" i="15"/>
  <c r="D977" i="15"/>
  <c r="D948" i="15"/>
  <c r="C948" i="15"/>
  <c r="F970" i="15"/>
  <c r="F990" i="15"/>
  <c r="D968" i="15"/>
  <c r="C968" i="15"/>
  <c r="F1011" i="15"/>
  <c r="D989" i="15"/>
  <c r="C989" i="15"/>
  <c r="F877" i="15"/>
  <c r="C855" i="15"/>
  <c r="D855" i="15"/>
  <c r="F885" i="15"/>
  <c r="C863" i="15"/>
  <c r="D863" i="15"/>
  <c r="D842" i="15"/>
  <c r="C842" i="15"/>
  <c r="F864" i="15"/>
  <c r="F881" i="15"/>
  <c r="C859" i="15"/>
  <c r="D859" i="15"/>
  <c r="D862" i="15"/>
  <c r="F884" i="15"/>
  <c r="C862" i="15"/>
  <c r="F873" i="15"/>
  <c r="C851" i="15"/>
  <c r="D851" i="15"/>
  <c r="D846" i="15"/>
  <c r="C846" i="15"/>
  <c r="F868" i="15"/>
  <c r="F889" i="15"/>
  <c r="C867" i="15"/>
  <c r="D867" i="15"/>
  <c r="D878" i="15"/>
  <c r="C878" i="15"/>
  <c r="F900" i="15"/>
  <c r="F869" i="15"/>
  <c r="C847" i="15"/>
  <c r="D847" i="15"/>
  <c r="F901" i="15"/>
  <c r="D879" i="15"/>
  <c r="C879" i="15"/>
  <c r="F880" i="15"/>
  <c r="D858" i="15"/>
  <c r="C858" i="15"/>
  <c r="F865" i="15"/>
  <c r="C843" i="15"/>
  <c r="D843" i="15"/>
  <c r="D866" i="15"/>
  <c r="F888" i="15"/>
  <c r="C866" i="15"/>
  <c r="D870" i="15"/>
  <c r="F892" i="15"/>
  <c r="C870" i="15"/>
  <c r="F861" i="15"/>
  <c r="D839" i="15"/>
  <c r="D874" i="15"/>
  <c r="F896" i="15"/>
  <c r="C874" i="15"/>
  <c r="D838" i="15"/>
  <c r="C838" i="15"/>
  <c r="F860" i="15"/>
  <c r="D850" i="15"/>
  <c r="C850" i="15"/>
  <c r="F872" i="15"/>
  <c r="F893" i="15"/>
  <c r="C871" i="15"/>
  <c r="D871" i="15"/>
  <c r="F897" i="15"/>
  <c r="D875" i="15"/>
  <c r="C875" i="15"/>
  <c r="F876" i="15"/>
  <c r="D854" i="15"/>
  <c r="C854" i="15"/>
  <c r="F751" i="15"/>
  <c r="D729" i="15"/>
  <c r="D732" i="15"/>
  <c r="F754" i="15"/>
  <c r="C732" i="15"/>
  <c r="F779" i="15"/>
  <c r="C757" i="15"/>
  <c r="D757" i="15"/>
  <c r="F787" i="15"/>
  <c r="D765" i="15"/>
  <c r="C765" i="15"/>
  <c r="F771" i="15"/>
  <c r="D749" i="15"/>
  <c r="C749" i="15"/>
  <c r="D756" i="15"/>
  <c r="C756" i="15"/>
  <c r="F778" i="15"/>
  <c r="D752" i="15"/>
  <c r="F774" i="15"/>
  <c r="C752" i="15"/>
  <c r="D764" i="15"/>
  <c r="F786" i="15"/>
  <c r="C764" i="15"/>
  <c r="F767" i="15"/>
  <c r="D745" i="15"/>
  <c r="C745" i="15"/>
  <c r="D768" i="15"/>
  <c r="C768" i="15"/>
  <c r="F790" i="15"/>
  <c r="D760" i="15"/>
  <c r="F782" i="15"/>
  <c r="C760" i="15"/>
  <c r="F783" i="15"/>
  <c r="D761" i="15"/>
  <c r="C761" i="15"/>
  <c r="D736" i="15"/>
  <c r="F758" i="15"/>
  <c r="C736" i="15"/>
  <c r="D728" i="15"/>
  <c r="F750" i="15"/>
  <c r="C728" i="15"/>
  <c r="D744" i="15"/>
  <c r="C744" i="15"/>
  <c r="F766" i="15"/>
  <c r="F763" i="15"/>
  <c r="C741" i="15"/>
  <c r="D741" i="15"/>
  <c r="D740" i="15"/>
  <c r="C740" i="15"/>
  <c r="F762" i="15"/>
  <c r="F759" i="15"/>
  <c r="D737" i="15"/>
  <c r="C737" i="15"/>
  <c r="F775" i="15"/>
  <c r="D753" i="15"/>
  <c r="C753" i="15"/>
  <c r="F791" i="15"/>
  <c r="D769" i="15"/>
  <c r="C769" i="15"/>
  <c r="F755" i="15"/>
  <c r="D733" i="15"/>
  <c r="C733" i="15"/>
  <c r="D748" i="15"/>
  <c r="F770" i="15"/>
  <c r="C748" i="15"/>
  <c r="D626" i="15"/>
  <c r="C626" i="15"/>
  <c r="F648" i="15"/>
  <c r="F665" i="15"/>
  <c r="D643" i="15"/>
  <c r="C643" i="15"/>
  <c r="D634" i="15"/>
  <c r="C634" i="15"/>
  <c r="F656" i="15"/>
  <c r="D638" i="15"/>
  <c r="C638" i="15"/>
  <c r="F660" i="15"/>
  <c r="D622" i="15"/>
  <c r="C622" i="15"/>
  <c r="F644" i="15"/>
  <c r="D630" i="15"/>
  <c r="C630" i="15"/>
  <c r="F652" i="15"/>
  <c r="F657" i="15"/>
  <c r="C635" i="15"/>
  <c r="D635" i="15"/>
  <c r="D650" i="15"/>
  <c r="C650" i="15"/>
  <c r="F672" i="15"/>
  <c r="F669" i="15"/>
  <c r="C647" i="15"/>
  <c r="D647" i="15"/>
  <c r="F661" i="15"/>
  <c r="D639" i="15"/>
  <c r="C639" i="15"/>
  <c r="F653" i="15"/>
  <c r="C631" i="15"/>
  <c r="D631" i="15"/>
  <c r="D654" i="15"/>
  <c r="C654" i="15"/>
  <c r="F676" i="15"/>
  <c r="D658" i="15"/>
  <c r="C658" i="15"/>
  <c r="F680" i="15"/>
  <c r="F649" i="15"/>
  <c r="D627" i="15"/>
  <c r="C627" i="15"/>
  <c r="D646" i="15"/>
  <c r="C646" i="15"/>
  <c r="F668" i="15"/>
  <c r="F677" i="15"/>
  <c r="D655" i="15"/>
  <c r="C655" i="15"/>
  <c r="F645" i="15"/>
  <c r="D623" i="15"/>
  <c r="C623" i="15"/>
  <c r="F673" i="15"/>
  <c r="C651" i="15"/>
  <c r="D651" i="15"/>
  <c r="D618" i="15"/>
  <c r="C618" i="15"/>
  <c r="F640" i="15"/>
  <c r="F641" i="15"/>
  <c r="D619" i="15"/>
  <c r="F681" i="15"/>
  <c r="D659" i="15"/>
  <c r="C659" i="15"/>
  <c r="D642" i="15"/>
  <c r="C642" i="15"/>
  <c r="F664" i="15"/>
  <c r="F547" i="15"/>
  <c r="C525" i="15"/>
  <c r="D525" i="15"/>
  <c r="F555" i="15"/>
  <c r="C533" i="15"/>
  <c r="D533" i="15"/>
  <c r="F550" i="15"/>
  <c r="D528" i="15"/>
  <c r="C528" i="15"/>
  <c r="D540" i="15"/>
  <c r="C540" i="15"/>
  <c r="F562" i="15"/>
  <c r="F543" i="15"/>
  <c r="C521" i="15"/>
  <c r="D521" i="15"/>
  <c r="F567" i="15"/>
  <c r="D545" i="15"/>
  <c r="C545" i="15"/>
  <c r="F559" i="15"/>
  <c r="C537" i="15"/>
  <c r="D537" i="15"/>
  <c r="F539" i="15"/>
  <c r="C517" i="15"/>
  <c r="D517" i="15"/>
  <c r="F571" i="15"/>
  <c r="D549" i="15"/>
  <c r="C549" i="15"/>
  <c r="D544" i="15"/>
  <c r="C544" i="15"/>
  <c r="F566" i="15"/>
  <c r="F535" i="15"/>
  <c r="C513" i="15"/>
  <c r="D513" i="15"/>
  <c r="D536" i="15"/>
  <c r="C536" i="15"/>
  <c r="F558" i="15"/>
  <c r="F563" i="15"/>
  <c r="C541" i="15"/>
  <c r="D541" i="15"/>
  <c r="F531" i="15"/>
  <c r="D516" i="15"/>
  <c r="C516" i="15"/>
  <c r="F538" i="15"/>
  <c r="D508" i="15"/>
  <c r="C508" i="15"/>
  <c r="F530" i="15"/>
  <c r="D520" i="15"/>
  <c r="C520" i="15"/>
  <c r="F542" i="15"/>
  <c r="F554" i="15"/>
  <c r="D532" i="15"/>
  <c r="C532" i="15"/>
  <c r="F551" i="15"/>
  <c r="C529" i="15"/>
  <c r="D529" i="15"/>
  <c r="D548" i="15"/>
  <c r="C548" i="15"/>
  <c r="F570" i="15"/>
  <c r="F546" i="15"/>
  <c r="D524" i="15"/>
  <c r="C524" i="15"/>
  <c r="D512" i="15"/>
  <c r="C512" i="15"/>
  <c r="F534" i="15"/>
  <c r="F429" i="15"/>
  <c r="C407" i="15"/>
  <c r="D407" i="15"/>
  <c r="D430" i="15"/>
  <c r="C430" i="15"/>
  <c r="F452" i="15"/>
  <c r="D406" i="15"/>
  <c r="C406" i="15"/>
  <c r="F428" i="15"/>
  <c r="F425" i="15"/>
  <c r="C403" i="15"/>
  <c r="D403" i="15"/>
  <c r="C422" i="15"/>
  <c r="D422" i="15"/>
  <c r="F444" i="15"/>
  <c r="C414" i="15"/>
  <c r="D414" i="15"/>
  <c r="F436" i="15"/>
  <c r="F421" i="15"/>
  <c r="C398" i="15"/>
  <c r="D398" i="15"/>
  <c r="F420" i="15"/>
  <c r="C402" i="15"/>
  <c r="D402" i="15"/>
  <c r="F424" i="15"/>
  <c r="C410" i="15"/>
  <c r="D410" i="15"/>
  <c r="F432" i="15"/>
  <c r="F453" i="15"/>
  <c r="C431" i="15"/>
  <c r="D431" i="15"/>
  <c r="C418" i="15"/>
  <c r="D418" i="15"/>
  <c r="F440" i="15"/>
  <c r="D438" i="15"/>
  <c r="C438" i="15"/>
  <c r="F460" i="15"/>
  <c r="F441" i="15"/>
  <c r="C419" i="15"/>
  <c r="D419" i="15"/>
  <c r="C434" i="15"/>
  <c r="D434" i="15"/>
  <c r="F456" i="15"/>
  <c r="F449" i="15"/>
  <c r="C427" i="15"/>
  <c r="D427" i="15"/>
  <c r="F437" i="15"/>
  <c r="C415" i="15"/>
  <c r="D415" i="15"/>
  <c r="F457" i="15"/>
  <c r="C435" i="15"/>
  <c r="D435" i="15"/>
  <c r="C426" i="15"/>
  <c r="D426" i="15"/>
  <c r="F448" i="15"/>
  <c r="F433" i="15"/>
  <c r="C411" i="15"/>
  <c r="D411" i="15"/>
  <c r="F445" i="15"/>
  <c r="C423" i="15"/>
  <c r="D423" i="15"/>
  <c r="F461" i="15"/>
  <c r="C439" i="15"/>
  <c r="D439" i="15"/>
  <c r="F331" i="15"/>
  <c r="C309" i="15"/>
  <c r="D309" i="15"/>
  <c r="F339" i="15"/>
  <c r="C317" i="15"/>
  <c r="D317" i="15"/>
  <c r="F335" i="15"/>
  <c r="C313" i="15"/>
  <c r="D313" i="15"/>
  <c r="C306" i="15"/>
  <c r="F327" i="15"/>
  <c r="C305" i="15"/>
  <c r="D305" i="15"/>
  <c r="D300" i="15"/>
  <c r="C300" i="15"/>
  <c r="F322" i="15"/>
  <c r="D308" i="15"/>
  <c r="C308" i="15"/>
  <c r="F330" i="15"/>
  <c r="F323" i="15"/>
  <c r="C301" i="15"/>
  <c r="D301" i="15"/>
  <c r="D312" i="15"/>
  <c r="C312" i="15"/>
  <c r="F334" i="15"/>
  <c r="D304" i="15"/>
  <c r="C304" i="15"/>
  <c r="F326" i="15"/>
  <c r="F319" i="15"/>
  <c r="C297" i="15"/>
  <c r="D297" i="15"/>
  <c r="D320" i="15"/>
  <c r="F342" i="15"/>
  <c r="C320" i="15"/>
  <c r="D324" i="15"/>
  <c r="C324" i="15"/>
  <c r="F346" i="15"/>
  <c r="F315" i="15"/>
  <c r="C293" i="15"/>
  <c r="D293" i="15"/>
  <c r="D288" i="15"/>
  <c r="C288" i="15"/>
  <c r="F310" i="15"/>
  <c r="C302" i="15"/>
  <c r="F343" i="15"/>
  <c r="C321" i="15"/>
  <c r="D321" i="15"/>
  <c r="F311" i="15"/>
  <c r="F347" i="15"/>
  <c r="C325" i="15"/>
  <c r="D325" i="15"/>
  <c r="D302" i="15"/>
  <c r="D292" i="15"/>
  <c r="C292" i="15"/>
  <c r="F314" i="15"/>
  <c r="F351" i="15"/>
  <c r="C329" i="15"/>
  <c r="D329" i="15"/>
  <c r="D296" i="15"/>
  <c r="C296" i="15"/>
  <c r="F318" i="15"/>
  <c r="D316" i="15"/>
  <c r="F338" i="15"/>
  <c r="C316" i="15"/>
  <c r="D328" i="15"/>
  <c r="F350" i="15"/>
  <c r="C328" i="15"/>
  <c r="F232" i="15"/>
  <c r="D210" i="15"/>
  <c r="C210" i="15"/>
  <c r="F220" i="15"/>
  <c r="D198" i="15"/>
  <c r="C198" i="15"/>
  <c r="F208" i="15"/>
  <c r="D186" i="15"/>
  <c r="C186" i="15"/>
  <c r="D214" i="15"/>
  <c r="C214" i="15"/>
  <c r="F236" i="15"/>
  <c r="F201" i="15"/>
  <c r="F241" i="15"/>
  <c r="D219" i="15"/>
  <c r="C219" i="15"/>
  <c r="F229" i="15"/>
  <c r="D207" i="15"/>
  <c r="C207" i="15"/>
  <c r="D202" i="15"/>
  <c r="C202" i="15"/>
  <c r="F224" i="15"/>
  <c r="F221" i="15"/>
  <c r="D199" i="15"/>
  <c r="C199" i="15"/>
  <c r="F216" i="15"/>
  <c r="D194" i="15"/>
  <c r="C194" i="15"/>
  <c r="F217" i="15"/>
  <c r="D195" i="15"/>
  <c r="C195" i="15"/>
  <c r="F237" i="15"/>
  <c r="D215" i="15"/>
  <c r="C215" i="15"/>
  <c r="F225" i="15"/>
  <c r="D203" i="15"/>
  <c r="C203" i="15"/>
  <c r="C182" i="15"/>
  <c r="D182" i="15"/>
  <c r="F204" i="15"/>
  <c r="D206" i="15"/>
  <c r="C206" i="15"/>
  <c r="F228" i="15"/>
  <c r="F213" i="15"/>
  <c r="D191" i="15"/>
  <c r="C191" i="15"/>
  <c r="F209" i="15"/>
  <c r="D187" i="15"/>
  <c r="C187" i="15"/>
  <c r="F233" i="15"/>
  <c r="D211" i="15"/>
  <c r="C211" i="15"/>
  <c r="F240" i="15"/>
  <c r="D218" i="15"/>
  <c r="C218" i="15"/>
  <c r="F205" i="15"/>
  <c r="C183" i="15"/>
  <c r="D183" i="15"/>
  <c r="F212" i="15"/>
  <c r="D190" i="15"/>
  <c r="C190" i="15"/>
  <c r="F200" i="15"/>
  <c r="C178" i="15"/>
  <c r="D178" i="15"/>
  <c r="T50" i="1"/>
  <c r="T35" i="1"/>
  <c r="D399" i="15" s="1"/>
  <c r="Q145" i="1"/>
  <c r="Q164" i="1"/>
  <c r="T31" i="1"/>
  <c r="D1037" i="15" s="1"/>
  <c r="Q149" i="1"/>
  <c r="Q153" i="1"/>
  <c r="T47" i="1"/>
  <c r="Q161" i="1"/>
  <c r="Q156" i="1"/>
  <c r="Q159" i="1"/>
  <c r="Q170" i="1"/>
  <c r="T28" i="1"/>
  <c r="Q128" i="1"/>
  <c r="Q134" i="1"/>
  <c r="Q150" i="1"/>
  <c r="T49" i="1"/>
  <c r="D949" i="15" s="1"/>
  <c r="Q167" i="1"/>
  <c r="T17" i="1"/>
  <c r="T32" i="1"/>
  <c r="Q135" i="1"/>
  <c r="Q171" i="1"/>
  <c r="Q127" i="1"/>
  <c r="Q142" i="1"/>
  <c r="Q121" i="1"/>
  <c r="Q133" i="1"/>
  <c r="Q126" i="1"/>
  <c r="T36" i="1"/>
  <c r="T43" i="1"/>
  <c r="T48" i="1"/>
  <c r="D927" i="15" s="1"/>
  <c r="T46" i="1"/>
  <c r="D69" i="15" s="1"/>
  <c r="T40" i="1"/>
  <c r="D817" i="15" s="1"/>
  <c r="T15" i="1"/>
  <c r="T26" i="1"/>
  <c r="T37" i="1"/>
  <c r="T53" i="1"/>
  <c r="T52" i="1"/>
  <c r="D509" i="15" s="1"/>
  <c r="T19" i="1"/>
  <c r="T29" i="1"/>
  <c r="T14" i="1"/>
  <c r="D179" i="15" s="1"/>
  <c r="T23" i="1"/>
  <c r="T13" i="1"/>
  <c r="T38" i="1"/>
  <c r="T55" i="1"/>
  <c r="T42" i="1"/>
  <c r="D91" i="15" s="1"/>
  <c r="T51" i="1"/>
  <c r="D289" i="15" s="1"/>
  <c r="D707" i="15" l="1"/>
  <c r="D157" i="15"/>
  <c r="D487" i="15"/>
  <c r="D377" i="15"/>
  <c r="D1121" i="15"/>
  <c r="C1121" i="15"/>
  <c r="F1143" i="15"/>
  <c r="D1113" i="15"/>
  <c r="C1113" i="15"/>
  <c r="F1135" i="15"/>
  <c r="D1104" i="15"/>
  <c r="C1104" i="15"/>
  <c r="F1126" i="15"/>
  <c r="D1116" i="15"/>
  <c r="C1116" i="15"/>
  <c r="F1138" i="15"/>
  <c r="D1109" i="15"/>
  <c r="C1109" i="15"/>
  <c r="F1131" i="15"/>
  <c r="D1112" i="15"/>
  <c r="C1112" i="15"/>
  <c r="F1134" i="15"/>
  <c r="D1084" i="15"/>
  <c r="C1084" i="15"/>
  <c r="F1106" i="15"/>
  <c r="D1097" i="15"/>
  <c r="C1097" i="15"/>
  <c r="F1119" i="15"/>
  <c r="D1088" i="15"/>
  <c r="C1088" i="15"/>
  <c r="F1110" i="15"/>
  <c r="D1108" i="15"/>
  <c r="C1108" i="15"/>
  <c r="F1130" i="15"/>
  <c r="D1080" i="15"/>
  <c r="C1080" i="15"/>
  <c r="F1102" i="15"/>
  <c r="D1101" i="15"/>
  <c r="C1101" i="15"/>
  <c r="F1123" i="15"/>
  <c r="D1092" i="15"/>
  <c r="C1092" i="15"/>
  <c r="F1114" i="15"/>
  <c r="D1081" i="15"/>
  <c r="F1103" i="15"/>
  <c r="D1120" i="15"/>
  <c r="C1120" i="15"/>
  <c r="F1142" i="15"/>
  <c r="D1105" i="15"/>
  <c r="C1105" i="15"/>
  <c r="F1127" i="15"/>
  <c r="D1096" i="15"/>
  <c r="C1096" i="15"/>
  <c r="F1118" i="15"/>
  <c r="D1093" i="15"/>
  <c r="C1093" i="15"/>
  <c r="F1115" i="15"/>
  <c r="D1089" i="15"/>
  <c r="C1089" i="15"/>
  <c r="F1111" i="15"/>
  <c r="D1100" i="15"/>
  <c r="C1100" i="15"/>
  <c r="F1122" i="15"/>
  <c r="D1117" i="15"/>
  <c r="C1117" i="15"/>
  <c r="F1139" i="15"/>
  <c r="D1085" i="15"/>
  <c r="C1085" i="15"/>
  <c r="F1107" i="15"/>
  <c r="D1011" i="15"/>
  <c r="C1011" i="15"/>
  <c r="F1033" i="15"/>
  <c r="D974" i="15"/>
  <c r="C974" i="15"/>
  <c r="F996" i="15"/>
  <c r="D1010" i="15"/>
  <c r="C1010" i="15"/>
  <c r="F1032" i="15"/>
  <c r="D986" i="15"/>
  <c r="C986" i="15"/>
  <c r="F1008" i="15"/>
  <c r="D1003" i="15"/>
  <c r="C1003" i="15"/>
  <c r="F1025" i="15"/>
  <c r="D999" i="15"/>
  <c r="C999" i="15"/>
  <c r="F1021" i="15"/>
  <c r="D978" i="15"/>
  <c r="C978" i="15"/>
  <c r="F1000" i="15"/>
  <c r="D1006" i="15"/>
  <c r="C1006" i="15"/>
  <c r="F1028" i="15"/>
  <c r="D990" i="15"/>
  <c r="C990" i="15"/>
  <c r="F1012" i="15"/>
  <c r="D994" i="15"/>
  <c r="C994" i="15"/>
  <c r="F1016" i="15"/>
  <c r="D983" i="15"/>
  <c r="C983" i="15"/>
  <c r="F1005" i="15"/>
  <c r="D970" i="15"/>
  <c r="C970" i="15"/>
  <c r="F992" i="15"/>
  <c r="D1007" i="15"/>
  <c r="C1007" i="15"/>
  <c r="F1029" i="15"/>
  <c r="D991" i="15"/>
  <c r="C991" i="15"/>
  <c r="F1013" i="15"/>
  <c r="D971" i="15"/>
  <c r="F993" i="15"/>
  <c r="D982" i="15"/>
  <c r="C982" i="15"/>
  <c r="F1004" i="15"/>
  <c r="D975" i="15"/>
  <c r="C975" i="15"/>
  <c r="F997" i="15"/>
  <c r="D1002" i="15"/>
  <c r="C1002" i="15"/>
  <c r="F1024" i="15"/>
  <c r="D995" i="15"/>
  <c r="C995" i="15"/>
  <c r="F1017" i="15"/>
  <c r="D979" i="15"/>
  <c r="C979" i="15"/>
  <c r="F1001" i="15"/>
  <c r="D998" i="15"/>
  <c r="C998" i="15"/>
  <c r="F1020" i="15"/>
  <c r="D987" i="15"/>
  <c r="C987" i="15"/>
  <c r="F1009" i="15"/>
  <c r="D876" i="15"/>
  <c r="C876" i="15"/>
  <c r="F898" i="15"/>
  <c r="D873" i="15"/>
  <c r="C873" i="15"/>
  <c r="F895" i="15"/>
  <c r="D901" i="15"/>
  <c r="C901" i="15"/>
  <c r="F923" i="15"/>
  <c r="D860" i="15"/>
  <c r="C860" i="15"/>
  <c r="F882" i="15"/>
  <c r="D861" i="15"/>
  <c r="F883" i="15"/>
  <c r="D889" i="15"/>
  <c r="C889" i="15"/>
  <c r="F911" i="15"/>
  <c r="D884" i="15"/>
  <c r="C884" i="15"/>
  <c r="F906" i="15"/>
  <c r="D897" i="15"/>
  <c r="C897" i="15"/>
  <c r="F919" i="15"/>
  <c r="D865" i="15"/>
  <c r="C865" i="15"/>
  <c r="F887" i="15"/>
  <c r="D868" i="15"/>
  <c r="C868" i="15"/>
  <c r="F890" i="15"/>
  <c r="D892" i="15"/>
  <c r="C892" i="15"/>
  <c r="F914" i="15"/>
  <c r="D869" i="15"/>
  <c r="C869" i="15"/>
  <c r="F891" i="15"/>
  <c r="D885" i="15"/>
  <c r="C885" i="15"/>
  <c r="F907" i="15"/>
  <c r="D900" i="15"/>
  <c r="C900" i="15"/>
  <c r="F922" i="15"/>
  <c r="D893" i="15"/>
  <c r="C893" i="15"/>
  <c r="F915" i="15"/>
  <c r="D896" i="15"/>
  <c r="C896" i="15"/>
  <c r="F918" i="15"/>
  <c r="D880" i="15"/>
  <c r="C880" i="15"/>
  <c r="F902" i="15"/>
  <c r="D881" i="15"/>
  <c r="C881" i="15"/>
  <c r="F903" i="15"/>
  <c r="D872" i="15"/>
  <c r="C872" i="15"/>
  <c r="F894" i="15"/>
  <c r="D888" i="15"/>
  <c r="C888" i="15"/>
  <c r="F910" i="15"/>
  <c r="D864" i="15"/>
  <c r="C864" i="15"/>
  <c r="F886" i="15"/>
  <c r="D877" i="15"/>
  <c r="C877" i="15"/>
  <c r="F899" i="15"/>
  <c r="D767" i="15"/>
  <c r="C767" i="15"/>
  <c r="F789" i="15"/>
  <c r="D782" i="15"/>
  <c r="C782" i="15"/>
  <c r="F804" i="15"/>
  <c r="D791" i="15"/>
  <c r="C791" i="15"/>
  <c r="F813" i="15"/>
  <c r="D783" i="15"/>
  <c r="C783" i="15"/>
  <c r="F805" i="15"/>
  <c r="D770" i="15"/>
  <c r="C770" i="15"/>
  <c r="F792" i="15"/>
  <c r="D750" i="15"/>
  <c r="C750" i="15"/>
  <c r="F772" i="15"/>
  <c r="D775" i="15"/>
  <c r="C775" i="15"/>
  <c r="F797" i="15"/>
  <c r="D786" i="15"/>
  <c r="C786" i="15"/>
  <c r="F808" i="15"/>
  <c r="D779" i="15"/>
  <c r="C779" i="15"/>
  <c r="F801" i="15"/>
  <c r="D758" i="15"/>
  <c r="C758" i="15"/>
  <c r="F780" i="15"/>
  <c r="D774" i="15"/>
  <c r="C774" i="15"/>
  <c r="F796" i="15"/>
  <c r="D763" i="15"/>
  <c r="C763" i="15"/>
  <c r="F785" i="15"/>
  <c r="D790" i="15"/>
  <c r="C790" i="15"/>
  <c r="F812" i="15"/>
  <c r="D755" i="15"/>
  <c r="C755" i="15"/>
  <c r="F777" i="15"/>
  <c r="D766" i="15"/>
  <c r="C766" i="15"/>
  <c r="F788" i="15"/>
  <c r="D771" i="15"/>
  <c r="C771" i="15"/>
  <c r="F793" i="15"/>
  <c r="D754" i="15"/>
  <c r="C754" i="15"/>
  <c r="F776" i="15"/>
  <c r="D759" i="15"/>
  <c r="C759" i="15"/>
  <c r="F781" i="15"/>
  <c r="D762" i="15"/>
  <c r="C762" i="15"/>
  <c r="F784" i="15"/>
  <c r="D778" i="15"/>
  <c r="C778" i="15"/>
  <c r="F800" i="15"/>
  <c r="D787" i="15"/>
  <c r="C787" i="15"/>
  <c r="F809" i="15"/>
  <c r="D751" i="15"/>
  <c r="F773" i="15"/>
  <c r="D668" i="15"/>
  <c r="C668" i="15"/>
  <c r="F690" i="15"/>
  <c r="D680" i="15"/>
  <c r="C680" i="15"/>
  <c r="F702" i="15"/>
  <c r="D644" i="15"/>
  <c r="C644" i="15"/>
  <c r="F666" i="15"/>
  <c r="D677" i="15"/>
  <c r="C677" i="15"/>
  <c r="F699" i="15"/>
  <c r="D681" i="15"/>
  <c r="C681" i="15"/>
  <c r="F703" i="15"/>
  <c r="D673" i="15"/>
  <c r="C673" i="15"/>
  <c r="F695" i="15"/>
  <c r="D676" i="15"/>
  <c r="C676" i="15"/>
  <c r="F698" i="15"/>
  <c r="D661" i="15"/>
  <c r="C661" i="15"/>
  <c r="F683" i="15"/>
  <c r="D660" i="15"/>
  <c r="C660" i="15"/>
  <c r="F682" i="15"/>
  <c r="D665" i="15"/>
  <c r="C665" i="15"/>
  <c r="F687" i="15"/>
  <c r="D672" i="15"/>
  <c r="C672" i="15"/>
  <c r="F694" i="15"/>
  <c r="D653" i="15"/>
  <c r="C653" i="15"/>
  <c r="F675" i="15"/>
  <c r="D657" i="15"/>
  <c r="C657" i="15"/>
  <c r="F679" i="15"/>
  <c r="D648" i="15"/>
  <c r="C648" i="15"/>
  <c r="F670" i="15"/>
  <c r="D652" i="15"/>
  <c r="C652" i="15"/>
  <c r="F674" i="15"/>
  <c r="D649" i="15"/>
  <c r="C649" i="15"/>
  <c r="F671" i="15"/>
  <c r="D664" i="15"/>
  <c r="C664" i="15"/>
  <c r="F686" i="15"/>
  <c r="D641" i="15"/>
  <c r="F663" i="15"/>
  <c r="D640" i="15"/>
  <c r="C640" i="15"/>
  <c r="F662" i="15"/>
  <c r="D645" i="15"/>
  <c r="C645" i="15"/>
  <c r="F667" i="15"/>
  <c r="D669" i="15"/>
  <c r="C669" i="15"/>
  <c r="F691" i="15"/>
  <c r="D656" i="15"/>
  <c r="C656" i="15"/>
  <c r="F678" i="15"/>
  <c r="D534" i="15"/>
  <c r="C534" i="15"/>
  <c r="F556" i="15"/>
  <c r="D571" i="15"/>
  <c r="C571" i="15"/>
  <c r="F593" i="15"/>
  <c r="D530" i="15"/>
  <c r="C530" i="15"/>
  <c r="F552" i="15"/>
  <c r="D531" i="15"/>
  <c r="F553" i="15"/>
  <c r="D567" i="15"/>
  <c r="C567" i="15"/>
  <c r="F589" i="15"/>
  <c r="D551" i="15"/>
  <c r="C551" i="15"/>
  <c r="F573" i="15"/>
  <c r="D550" i="15"/>
  <c r="C550" i="15"/>
  <c r="F572" i="15"/>
  <c r="D566" i="15"/>
  <c r="C566" i="15"/>
  <c r="F588" i="15"/>
  <c r="D539" i="15"/>
  <c r="C539" i="15"/>
  <c r="F561" i="15"/>
  <c r="D546" i="15"/>
  <c r="C546" i="15"/>
  <c r="F568" i="15"/>
  <c r="D538" i="15"/>
  <c r="C538" i="15"/>
  <c r="F560" i="15"/>
  <c r="D563" i="15"/>
  <c r="C563" i="15"/>
  <c r="F585" i="15"/>
  <c r="D543" i="15"/>
  <c r="C543" i="15"/>
  <c r="F565" i="15"/>
  <c r="D535" i="15"/>
  <c r="C535" i="15"/>
  <c r="F557" i="15"/>
  <c r="D570" i="15"/>
  <c r="C570" i="15"/>
  <c r="F592" i="15"/>
  <c r="D554" i="15"/>
  <c r="C554" i="15"/>
  <c r="F576" i="15"/>
  <c r="D558" i="15"/>
  <c r="C558" i="15"/>
  <c r="F580" i="15"/>
  <c r="D562" i="15"/>
  <c r="C562" i="15"/>
  <c r="F584" i="15"/>
  <c r="D555" i="15"/>
  <c r="C555" i="15"/>
  <c r="F577" i="15"/>
  <c r="D542" i="15"/>
  <c r="C542" i="15"/>
  <c r="F564" i="15"/>
  <c r="D559" i="15"/>
  <c r="C559" i="15"/>
  <c r="F581" i="15"/>
  <c r="D547" i="15"/>
  <c r="C547" i="15"/>
  <c r="F569" i="15"/>
  <c r="D461" i="15"/>
  <c r="C461" i="15"/>
  <c r="F483" i="15"/>
  <c r="D441" i="15"/>
  <c r="C441" i="15"/>
  <c r="F463" i="15"/>
  <c r="D420" i="15"/>
  <c r="C420" i="15"/>
  <c r="F442" i="15"/>
  <c r="D460" i="15"/>
  <c r="C460" i="15"/>
  <c r="F482" i="15"/>
  <c r="D453" i="15"/>
  <c r="C453" i="15"/>
  <c r="F475" i="15"/>
  <c r="D444" i="15"/>
  <c r="C444" i="15"/>
  <c r="F466" i="15"/>
  <c r="D432" i="15"/>
  <c r="C432" i="15"/>
  <c r="F454" i="15"/>
  <c r="D452" i="15"/>
  <c r="C452" i="15"/>
  <c r="F474" i="15"/>
  <c r="D448" i="15"/>
  <c r="C448" i="15"/>
  <c r="F470" i="15"/>
  <c r="D449" i="15"/>
  <c r="C449" i="15"/>
  <c r="F471" i="15"/>
  <c r="D445" i="15"/>
  <c r="C445" i="15"/>
  <c r="F467" i="15"/>
  <c r="D456" i="15"/>
  <c r="C456" i="15"/>
  <c r="F478" i="15"/>
  <c r="D457" i="15"/>
  <c r="C457" i="15"/>
  <c r="F479" i="15"/>
  <c r="D440" i="15"/>
  <c r="C440" i="15"/>
  <c r="F462" i="15"/>
  <c r="D424" i="15"/>
  <c r="C424" i="15"/>
  <c r="F446" i="15"/>
  <c r="D421" i="15"/>
  <c r="F443" i="15"/>
  <c r="D433" i="15"/>
  <c r="C433" i="15"/>
  <c r="F455" i="15"/>
  <c r="D436" i="15"/>
  <c r="C436" i="15"/>
  <c r="F458" i="15"/>
  <c r="D425" i="15"/>
  <c r="C425" i="15"/>
  <c r="F447" i="15"/>
  <c r="D437" i="15"/>
  <c r="C437" i="15"/>
  <c r="F459" i="15"/>
  <c r="D428" i="15"/>
  <c r="C428" i="15"/>
  <c r="F450" i="15"/>
  <c r="D429" i="15"/>
  <c r="C429" i="15"/>
  <c r="F451" i="15"/>
  <c r="D311" i="15"/>
  <c r="F333" i="15"/>
  <c r="D322" i="15"/>
  <c r="C322" i="15"/>
  <c r="F344" i="15"/>
  <c r="D335" i="15"/>
  <c r="C335" i="15"/>
  <c r="F357" i="15"/>
  <c r="D318" i="15"/>
  <c r="C318" i="15"/>
  <c r="F340" i="15"/>
  <c r="D315" i="15"/>
  <c r="C315" i="15"/>
  <c r="F337" i="15"/>
  <c r="D343" i="15"/>
  <c r="C343" i="15"/>
  <c r="F365" i="15"/>
  <c r="D346" i="15"/>
  <c r="C346" i="15"/>
  <c r="F368" i="15"/>
  <c r="D319" i="15"/>
  <c r="C319" i="15"/>
  <c r="F341" i="15"/>
  <c r="D350" i="15"/>
  <c r="C350" i="15"/>
  <c r="F372" i="15"/>
  <c r="D339" i="15"/>
  <c r="C339" i="15"/>
  <c r="F361" i="15"/>
  <c r="D326" i="15"/>
  <c r="C326" i="15"/>
  <c r="F348" i="15"/>
  <c r="D347" i="15"/>
  <c r="C347" i="15"/>
  <c r="F369" i="15"/>
  <c r="D310" i="15"/>
  <c r="C310" i="15"/>
  <c r="F332" i="15"/>
  <c r="D330" i="15"/>
  <c r="C330" i="15"/>
  <c r="F352" i="15"/>
  <c r="D327" i="15"/>
  <c r="C327" i="15"/>
  <c r="F349" i="15"/>
  <c r="D323" i="15"/>
  <c r="C323" i="15"/>
  <c r="F345" i="15"/>
  <c r="D351" i="15"/>
  <c r="C351" i="15"/>
  <c r="F373" i="15"/>
  <c r="D338" i="15"/>
  <c r="C338" i="15"/>
  <c r="F360" i="15"/>
  <c r="D314" i="15"/>
  <c r="C314" i="15"/>
  <c r="F336" i="15"/>
  <c r="D342" i="15"/>
  <c r="C342" i="15"/>
  <c r="F364" i="15"/>
  <c r="D334" i="15"/>
  <c r="C334" i="15"/>
  <c r="F356" i="15"/>
  <c r="D331" i="15"/>
  <c r="C331" i="15"/>
  <c r="F353" i="15"/>
  <c r="D224" i="15"/>
  <c r="C224" i="15"/>
  <c r="F246" i="15"/>
  <c r="D241" i="15"/>
  <c r="C241" i="15"/>
  <c r="F263" i="15"/>
  <c r="D212" i="15"/>
  <c r="C212" i="15"/>
  <c r="F234" i="15"/>
  <c r="D228" i="15"/>
  <c r="C228" i="15"/>
  <c r="F250" i="15"/>
  <c r="D225" i="15"/>
  <c r="C225" i="15"/>
  <c r="F247" i="15"/>
  <c r="D201" i="15"/>
  <c r="F223" i="15"/>
  <c r="D233" i="15"/>
  <c r="C233" i="15"/>
  <c r="F255" i="15"/>
  <c r="D216" i="15"/>
  <c r="C216" i="15"/>
  <c r="F238" i="15"/>
  <c r="D236" i="15"/>
  <c r="C236" i="15"/>
  <c r="F258" i="15"/>
  <c r="D220" i="15"/>
  <c r="C220" i="15"/>
  <c r="F242" i="15"/>
  <c r="D200" i="15"/>
  <c r="C200" i="15"/>
  <c r="F222" i="15"/>
  <c r="D217" i="15"/>
  <c r="C217" i="15"/>
  <c r="F239" i="15"/>
  <c r="D208" i="15"/>
  <c r="C208" i="15"/>
  <c r="F230" i="15"/>
  <c r="D213" i="15"/>
  <c r="C213" i="15"/>
  <c r="F235" i="15"/>
  <c r="D229" i="15"/>
  <c r="C229" i="15"/>
  <c r="F251" i="15"/>
  <c r="D240" i="15"/>
  <c r="C240" i="15"/>
  <c r="F262" i="15"/>
  <c r="D204" i="15"/>
  <c r="C204" i="15"/>
  <c r="F226" i="15"/>
  <c r="D237" i="15"/>
  <c r="C237" i="15"/>
  <c r="F259" i="15"/>
  <c r="D205" i="15"/>
  <c r="C205" i="15"/>
  <c r="F227" i="15"/>
  <c r="D209" i="15"/>
  <c r="C209" i="15"/>
  <c r="F231" i="15"/>
  <c r="D221" i="15"/>
  <c r="C221" i="15"/>
  <c r="F243" i="15"/>
  <c r="D232" i="15"/>
  <c r="C232" i="15"/>
  <c r="F254" i="15"/>
  <c r="D1127" i="15" l="1"/>
  <c r="C1127" i="15"/>
  <c r="D1139" i="15"/>
  <c r="C1139" i="15"/>
  <c r="D1114" i="15"/>
  <c r="C1114" i="15"/>
  <c r="F1136" i="15"/>
  <c r="D1131" i="15"/>
  <c r="C1131" i="15"/>
  <c r="F1137" i="15"/>
  <c r="D1115" i="15"/>
  <c r="C1115" i="15"/>
  <c r="D1130" i="15"/>
  <c r="C1130" i="15"/>
  <c r="D1135" i="15"/>
  <c r="C1135" i="15"/>
  <c r="D1142" i="15"/>
  <c r="C1142" i="15"/>
  <c r="D1106" i="15"/>
  <c r="C1106" i="15"/>
  <c r="F1128" i="15"/>
  <c r="F1145" i="15"/>
  <c r="D1123" i="15"/>
  <c r="C1123" i="15"/>
  <c r="D1138" i="15"/>
  <c r="C1138" i="15"/>
  <c r="F1140" i="15"/>
  <c r="D1118" i="15"/>
  <c r="C1118" i="15"/>
  <c r="D1110" i="15"/>
  <c r="C1110" i="15"/>
  <c r="F1132" i="15"/>
  <c r="D1143" i="15"/>
  <c r="C1143" i="15"/>
  <c r="F1141" i="15"/>
  <c r="D1119" i="15"/>
  <c r="C1119" i="15"/>
  <c r="D1122" i="15"/>
  <c r="C1122" i="15"/>
  <c r="F1144" i="15"/>
  <c r="F1129" i="15"/>
  <c r="D1107" i="15"/>
  <c r="C1107" i="15"/>
  <c r="F1125" i="15"/>
  <c r="D1103" i="15"/>
  <c r="D1134" i="15"/>
  <c r="C1134" i="15"/>
  <c r="F1133" i="15"/>
  <c r="D1111" i="15"/>
  <c r="C1111" i="15"/>
  <c r="D1102" i="15"/>
  <c r="C1102" i="15"/>
  <c r="F1124" i="15"/>
  <c r="D1126" i="15"/>
  <c r="C1126" i="15"/>
  <c r="F1031" i="15"/>
  <c r="D1009" i="15"/>
  <c r="C1009" i="15"/>
  <c r="F1035" i="15"/>
  <c r="D1013" i="15"/>
  <c r="C1013" i="15"/>
  <c r="D1004" i="15"/>
  <c r="C1004" i="15"/>
  <c r="F1026" i="15"/>
  <c r="D1028" i="15"/>
  <c r="C1028" i="15"/>
  <c r="D1024" i="15"/>
  <c r="C1024" i="15"/>
  <c r="D1016" i="15"/>
  <c r="C1016" i="15"/>
  <c r="D996" i="15"/>
  <c r="F1018" i="15"/>
  <c r="C996" i="15"/>
  <c r="D1025" i="15"/>
  <c r="C1025" i="15"/>
  <c r="F1015" i="15"/>
  <c r="D993" i="15"/>
  <c r="D1000" i="15"/>
  <c r="C1000" i="15"/>
  <c r="F1022" i="15"/>
  <c r="F1023" i="15"/>
  <c r="D1001" i="15"/>
  <c r="C1001" i="15"/>
  <c r="D992" i="15"/>
  <c r="C992" i="15"/>
  <c r="F1014" i="15"/>
  <c r="D1008" i="15"/>
  <c r="C1008" i="15"/>
  <c r="F1030" i="15"/>
  <c r="D1020" i="15"/>
  <c r="C1020" i="15"/>
  <c r="C1029" i="15"/>
  <c r="D1029" i="15"/>
  <c r="F1019" i="15"/>
  <c r="D997" i="15"/>
  <c r="C997" i="15"/>
  <c r="D1012" i="15"/>
  <c r="F1034" i="15"/>
  <c r="C1012" i="15"/>
  <c r="D1033" i="15"/>
  <c r="C1033" i="15"/>
  <c r="D1021" i="15"/>
  <c r="C1021" i="15"/>
  <c r="D1017" i="15"/>
  <c r="C1017" i="15"/>
  <c r="F1027" i="15"/>
  <c r="D1005" i="15"/>
  <c r="C1005" i="15"/>
  <c r="D1032" i="15"/>
  <c r="C1032" i="15"/>
  <c r="D918" i="15"/>
  <c r="C918" i="15"/>
  <c r="D919" i="15"/>
  <c r="C919" i="15"/>
  <c r="F905" i="15"/>
  <c r="D883" i="15"/>
  <c r="F925" i="15"/>
  <c r="D903" i="15"/>
  <c r="C903" i="15"/>
  <c r="D890" i="15"/>
  <c r="C890" i="15"/>
  <c r="F912" i="15"/>
  <c r="F917" i="15"/>
  <c r="D895" i="15"/>
  <c r="C895" i="15"/>
  <c r="D886" i="15"/>
  <c r="C886" i="15"/>
  <c r="F908" i="15"/>
  <c r="D907" i="15"/>
  <c r="C907" i="15"/>
  <c r="C915" i="15"/>
  <c r="D915" i="15"/>
  <c r="D906" i="15"/>
  <c r="C906" i="15"/>
  <c r="D910" i="15"/>
  <c r="C910" i="15"/>
  <c r="F913" i="15"/>
  <c r="D891" i="15"/>
  <c r="C891" i="15"/>
  <c r="D882" i="15"/>
  <c r="C882" i="15"/>
  <c r="F904" i="15"/>
  <c r="F920" i="15"/>
  <c r="D898" i="15"/>
  <c r="C898" i="15"/>
  <c r="F909" i="15"/>
  <c r="D887" i="15"/>
  <c r="C887" i="15"/>
  <c r="F921" i="15"/>
  <c r="C899" i="15"/>
  <c r="D899" i="15"/>
  <c r="D922" i="15"/>
  <c r="C922" i="15"/>
  <c r="D911" i="15"/>
  <c r="C911" i="15"/>
  <c r="D902" i="15"/>
  <c r="C902" i="15"/>
  <c r="F924" i="15"/>
  <c r="F916" i="15"/>
  <c r="D894" i="15"/>
  <c r="C894" i="15"/>
  <c r="D914" i="15"/>
  <c r="C914" i="15"/>
  <c r="D923" i="15"/>
  <c r="C923" i="15"/>
  <c r="F815" i="15"/>
  <c r="D793" i="15"/>
  <c r="C793" i="15"/>
  <c r="C808" i="15"/>
  <c r="D808" i="15"/>
  <c r="C812" i="15"/>
  <c r="D812" i="15"/>
  <c r="D792" i="15"/>
  <c r="C792" i="15"/>
  <c r="F814" i="15"/>
  <c r="F803" i="15"/>
  <c r="C781" i="15"/>
  <c r="D781" i="15"/>
  <c r="D780" i="15"/>
  <c r="C780" i="15"/>
  <c r="F802" i="15"/>
  <c r="C804" i="15"/>
  <c r="D804" i="15"/>
  <c r="D797" i="15"/>
  <c r="C797" i="15"/>
  <c r="D809" i="15"/>
  <c r="C809" i="15"/>
  <c r="C788" i="15"/>
  <c r="D788" i="15"/>
  <c r="F810" i="15"/>
  <c r="D800" i="15"/>
  <c r="C800" i="15"/>
  <c r="F807" i="15"/>
  <c r="D785" i="15"/>
  <c r="C785" i="15"/>
  <c r="C805" i="15"/>
  <c r="D805" i="15"/>
  <c r="C776" i="15"/>
  <c r="D776" i="15"/>
  <c r="F798" i="15"/>
  <c r="D801" i="15"/>
  <c r="C801" i="15"/>
  <c r="F811" i="15"/>
  <c r="C789" i="15"/>
  <c r="D789" i="15"/>
  <c r="F795" i="15"/>
  <c r="D773" i="15"/>
  <c r="D772" i="15"/>
  <c r="C772" i="15"/>
  <c r="F794" i="15"/>
  <c r="F799" i="15"/>
  <c r="D777" i="15"/>
  <c r="C777" i="15"/>
  <c r="D784" i="15"/>
  <c r="C784" i="15"/>
  <c r="F806" i="15"/>
  <c r="C796" i="15"/>
  <c r="D796" i="15"/>
  <c r="D813" i="15"/>
  <c r="C813" i="15"/>
  <c r="F693" i="15"/>
  <c r="D671" i="15"/>
  <c r="C671" i="15"/>
  <c r="F705" i="15"/>
  <c r="D683" i="15"/>
  <c r="C683" i="15"/>
  <c r="D703" i="15"/>
  <c r="C703" i="15"/>
  <c r="D674" i="15"/>
  <c r="C674" i="15"/>
  <c r="F696" i="15"/>
  <c r="D698" i="15"/>
  <c r="C698" i="15"/>
  <c r="F701" i="15"/>
  <c r="C679" i="15"/>
  <c r="D679" i="15"/>
  <c r="D702" i="15"/>
  <c r="C702" i="15"/>
  <c r="F689" i="15"/>
  <c r="C667" i="15"/>
  <c r="D667" i="15"/>
  <c r="F697" i="15"/>
  <c r="D675" i="15"/>
  <c r="C675" i="15"/>
  <c r="D699" i="15"/>
  <c r="C699" i="15"/>
  <c r="F685" i="15"/>
  <c r="D663" i="15"/>
  <c r="D687" i="15"/>
  <c r="C687" i="15"/>
  <c r="D686" i="15"/>
  <c r="C686" i="15"/>
  <c r="D682" i="15"/>
  <c r="C682" i="15"/>
  <c r="F704" i="15"/>
  <c r="D690" i="15"/>
  <c r="C690" i="15"/>
  <c r="D678" i="15"/>
  <c r="C678" i="15"/>
  <c r="F700" i="15"/>
  <c r="D670" i="15"/>
  <c r="C670" i="15"/>
  <c r="F692" i="15"/>
  <c r="D695" i="15"/>
  <c r="C695" i="15"/>
  <c r="D691" i="15"/>
  <c r="C691" i="15"/>
  <c r="D662" i="15"/>
  <c r="F684" i="15"/>
  <c r="C662" i="15"/>
  <c r="D694" i="15"/>
  <c r="C694" i="15"/>
  <c r="D666" i="15"/>
  <c r="C666" i="15"/>
  <c r="F688" i="15"/>
  <c r="D576" i="15"/>
  <c r="C576" i="15"/>
  <c r="D588" i="15"/>
  <c r="C588" i="15"/>
  <c r="D581" i="15"/>
  <c r="C581" i="15"/>
  <c r="F587" i="15"/>
  <c r="D565" i="15"/>
  <c r="C565" i="15"/>
  <c r="D593" i="15"/>
  <c r="C593" i="15"/>
  <c r="D589" i="15"/>
  <c r="C589" i="15"/>
  <c r="D584" i="15"/>
  <c r="C584" i="15"/>
  <c r="D592" i="15"/>
  <c r="C592" i="15"/>
  <c r="D572" i="15"/>
  <c r="C572" i="15"/>
  <c r="F594" i="15"/>
  <c r="D568" i="15"/>
  <c r="C568" i="15"/>
  <c r="F590" i="15"/>
  <c r="D585" i="15"/>
  <c r="C585" i="15"/>
  <c r="F575" i="15"/>
  <c r="D553" i="15"/>
  <c r="D564" i="15"/>
  <c r="C564" i="15"/>
  <c r="F586" i="15"/>
  <c r="D580" i="15"/>
  <c r="C580" i="15"/>
  <c r="F583" i="15"/>
  <c r="D561" i="15"/>
  <c r="C561" i="15"/>
  <c r="D556" i="15"/>
  <c r="F578" i="15"/>
  <c r="C556" i="15"/>
  <c r="F579" i="15"/>
  <c r="D557" i="15"/>
  <c r="C557" i="15"/>
  <c r="F595" i="15"/>
  <c r="C573" i="15"/>
  <c r="D573" i="15"/>
  <c r="F591" i="15"/>
  <c r="D569" i="15"/>
  <c r="C569" i="15"/>
  <c r="D577" i="15"/>
  <c r="C577" i="15"/>
  <c r="D560" i="15"/>
  <c r="F582" i="15"/>
  <c r="C560" i="15"/>
  <c r="D552" i="15"/>
  <c r="C552" i="15"/>
  <c r="F574" i="15"/>
  <c r="F469" i="15"/>
  <c r="C447" i="15"/>
  <c r="D447" i="15"/>
  <c r="C442" i="15"/>
  <c r="D442" i="15"/>
  <c r="F464" i="15"/>
  <c r="F465" i="15"/>
  <c r="D443" i="15"/>
  <c r="D474" i="15"/>
  <c r="C474" i="15"/>
  <c r="C479" i="15"/>
  <c r="D479" i="15"/>
  <c r="F481" i="15"/>
  <c r="C459" i="15"/>
  <c r="D459" i="15"/>
  <c r="D462" i="15"/>
  <c r="F484" i="15"/>
  <c r="C462" i="15"/>
  <c r="D466" i="15"/>
  <c r="C466" i="15"/>
  <c r="C450" i="15"/>
  <c r="D450" i="15"/>
  <c r="F472" i="15"/>
  <c r="D475" i="15"/>
  <c r="C475" i="15"/>
  <c r="C458" i="15"/>
  <c r="D458" i="15"/>
  <c r="F480" i="15"/>
  <c r="C471" i="15"/>
  <c r="D471" i="15"/>
  <c r="F485" i="15"/>
  <c r="C463" i="15"/>
  <c r="D463" i="15"/>
  <c r="D454" i="15"/>
  <c r="C454" i="15"/>
  <c r="F476" i="15"/>
  <c r="C478" i="15"/>
  <c r="D478" i="15"/>
  <c r="D482" i="15"/>
  <c r="C482" i="15"/>
  <c r="D446" i="15"/>
  <c r="C446" i="15"/>
  <c r="F468" i="15"/>
  <c r="F477" i="15"/>
  <c r="C455" i="15"/>
  <c r="D455" i="15"/>
  <c r="C470" i="15"/>
  <c r="D470" i="15"/>
  <c r="D483" i="15"/>
  <c r="C483" i="15"/>
  <c r="F473" i="15"/>
  <c r="C451" i="15"/>
  <c r="D451" i="15"/>
  <c r="C467" i="15"/>
  <c r="D467" i="15"/>
  <c r="F367" i="15"/>
  <c r="D345" i="15"/>
  <c r="C345" i="15"/>
  <c r="F363" i="15"/>
  <c r="D341" i="15"/>
  <c r="C341" i="15"/>
  <c r="D356" i="15"/>
  <c r="C356" i="15"/>
  <c r="D332" i="15"/>
  <c r="F354" i="15"/>
  <c r="C332" i="15"/>
  <c r="F359" i="15"/>
  <c r="D337" i="15"/>
  <c r="C337" i="15"/>
  <c r="D365" i="15"/>
  <c r="C365" i="15"/>
  <c r="D360" i="15"/>
  <c r="C360" i="15"/>
  <c r="D361" i="15"/>
  <c r="C361" i="15"/>
  <c r="D344" i="15"/>
  <c r="C344" i="15"/>
  <c r="F366" i="15"/>
  <c r="F375" i="15"/>
  <c r="D353" i="15"/>
  <c r="C353" i="15"/>
  <c r="D368" i="15"/>
  <c r="C368" i="15"/>
  <c r="F371" i="15"/>
  <c r="D349" i="15"/>
  <c r="C349" i="15"/>
  <c r="D364" i="15"/>
  <c r="C364" i="15"/>
  <c r="D340" i="15"/>
  <c r="C340" i="15"/>
  <c r="F362" i="15"/>
  <c r="D352" i="15"/>
  <c r="F374" i="15"/>
  <c r="C352" i="15"/>
  <c r="D369" i="15"/>
  <c r="C369" i="15"/>
  <c r="D373" i="15"/>
  <c r="C373" i="15"/>
  <c r="D372" i="15"/>
  <c r="C372" i="15"/>
  <c r="F355" i="15"/>
  <c r="D333" i="15"/>
  <c r="D336" i="15"/>
  <c r="F358" i="15"/>
  <c r="C336" i="15"/>
  <c r="D348" i="15"/>
  <c r="F370" i="15"/>
  <c r="C348" i="15"/>
  <c r="D357" i="15"/>
  <c r="C357" i="15"/>
  <c r="F265" i="15"/>
  <c r="D243" i="15"/>
  <c r="C243" i="15"/>
  <c r="F252" i="15"/>
  <c r="D230" i="15"/>
  <c r="C230" i="15"/>
  <c r="D247" i="15"/>
  <c r="C247" i="15"/>
  <c r="F264" i="15"/>
  <c r="D242" i="15"/>
  <c r="C242" i="15"/>
  <c r="D263" i="15"/>
  <c r="C263" i="15"/>
  <c r="D259" i="15"/>
  <c r="C259" i="15"/>
  <c r="D255" i="15"/>
  <c r="C255" i="15"/>
  <c r="F261" i="15"/>
  <c r="D239" i="15"/>
  <c r="C239" i="15"/>
  <c r="D250" i="15"/>
  <c r="C250" i="15"/>
  <c r="D226" i="15"/>
  <c r="C226" i="15"/>
  <c r="F248" i="15"/>
  <c r="D258" i="15"/>
  <c r="C258" i="15"/>
  <c r="D246" i="15"/>
  <c r="C246" i="15"/>
  <c r="D262" i="15"/>
  <c r="C262" i="15"/>
  <c r="F260" i="15"/>
  <c r="D238" i="15"/>
  <c r="C238" i="15"/>
  <c r="D251" i="15"/>
  <c r="C251" i="15"/>
  <c r="F257" i="15"/>
  <c r="D235" i="15"/>
  <c r="C235" i="15"/>
  <c r="F245" i="15"/>
  <c r="D223" i="15"/>
  <c r="F253" i="15"/>
  <c r="D231" i="15"/>
  <c r="C231" i="15"/>
  <c r="D254" i="15"/>
  <c r="C254" i="15"/>
  <c r="F249" i="15"/>
  <c r="D227" i="15"/>
  <c r="C227" i="15"/>
  <c r="F244" i="15"/>
  <c r="D222" i="15"/>
  <c r="C222" i="15"/>
  <c r="D234" i="15"/>
  <c r="C234" i="15"/>
  <c r="F256" i="15"/>
  <c r="D1144" i="15" l="1"/>
  <c r="C1144" i="15"/>
  <c r="D1132" i="15"/>
  <c r="C1132" i="15"/>
  <c r="D1124" i="15"/>
  <c r="C1124" i="15"/>
  <c r="D1145" i="15"/>
  <c r="C1145" i="15"/>
  <c r="D1136" i="15"/>
  <c r="C1136" i="15"/>
  <c r="D1128" i="15"/>
  <c r="C1128" i="15"/>
  <c r="D1125" i="15"/>
  <c r="D1141" i="15"/>
  <c r="C1141" i="15"/>
  <c r="D1140" i="15"/>
  <c r="C1140" i="15"/>
  <c r="D1137" i="15"/>
  <c r="C1137" i="15"/>
  <c r="D1133" i="15"/>
  <c r="C1133" i="15"/>
  <c r="D1129" i="15"/>
  <c r="C1129" i="15"/>
  <c r="D1015" i="15"/>
  <c r="D1027" i="15"/>
  <c r="C1027" i="15"/>
  <c r="D1034" i="15"/>
  <c r="C1034" i="15"/>
  <c r="D1035" i="15"/>
  <c r="C1035" i="15"/>
  <c r="D1019" i="15"/>
  <c r="C1019" i="15"/>
  <c r="D1030" i="15"/>
  <c r="C1030" i="15"/>
  <c r="D1023" i="15"/>
  <c r="C1023" i="15"/>
  <c r="D1014" i="15"/>
  <c r="C1014" i="15"/>
  <c r="D1022" i="15"/>
  <c r="C1022" i="15"/>
  <c r="D1018" i="15"/>
  <c r="C1018" i="15"/>
  <c r="D1026" i="15"/>
  <c r="C1026" i="15"/>
  <c r="D1031" i="15"/>
  <c r="C1031" i="15"/>
  <c r="D921" i="15"/>
  <c r="C921" i="15"/>
  <c r="D925" i="15"/>
  <c r="C925" i="15"/>
  <c r="D917" i="15"/>
  <c r="C917" i="15"/>
  <c r="D909" i="15"/>
  <c r="C909" i="15"/>
  <c r="D912" i="15"/>
  <c r="C912" i="15"/>
  <c r="D905" i="15"/>
  <c r="D913" i="15"/>
  <c r="C913" i="15"/>
  <c r="D908" i="15"/>
  <c r="C908" i="15"/>
  <c r="D916" i="15"/>
  <c r="C916" i="15"/>
  <c r="D920" i="15"/>
  <c r="C920" i="15"/>
  <c r="D924" i="15"/>
  <c r="C924" i="15"/>
  <c r="D904" i="15"/>
  <c r="C904" i="15"/>
  <c r="D802" i="15"/>
  <c r="C802" i="15"/>
  <c r="D814" i="15"/>
  <c r="C814" i="15"/>
  <c r="D795" i="15"/>
  <c r="D799" i="15"/>
  <c r="C799" i="15"/>
  <c r="D794" i="15"/>
  <c r="C794" i="15"/>
  <c r="D811" i="15"/>
  <c r="C811" i="15"/>
  <c r="D806" i="15"/>
  <c r="C806" i="15"/>
  <c r="D807" i="15"/>
  <c r="C807" i="15"/>
  <c r="D798" i="15"/>
  <c r="C798" i="15"/>
  <c r="D803" i="15"/>
  <c r="C803" i="15"/>
  <c r="D810" i="15"/>
  <c r="C810" i="15"/>
  <c r="D815" i="15"/>
  <c r="C815" i="15"/>
  <c r="D688" i="15"/>
  <c r="C688" i="15"/>
  <c r="D697" i="15"/>
  <c r="C697" i="15"/>
  <c r="D701" i="15"/>
  <c r="C701" i="15"/>
  <c r="D692" i="15"/>
  <c r="C692" i="15"/>
  <c r="D704" i="15"/>
  <c r="C704" i="15"/>
  <c r="D705" i="15"/>
  <c r="C705" i="15"/>
  <c r="D685" i="15"/>
  <c r="D689" i="15"/>
  <c r="C689" i="15"/>
  <c r="D696" i="15"/>
  <c r="C696" i="15"/>
  <c r="D684" i="15"/>
  <c r="C684" i="15"/>
  <c r="D700" i="15"/>
  <c r="C700" i="15"/>
  <c r="D693" i="15"/>
  <c r="C693" i="15"/>
  <c r="D574" i="15"/>
  <c r="C574" i="15"/>
  <c r="D579" i="15"/>
  <c r="C579" i="15"/>
  <c r="D587" i="15"/>
  <c r="C587" i="15"/>
  <c r="D591" i="15"/>
  <c r="C591" i="15"/>
  <c r="D578" i="15"/>
  <c r="C578" i="15"/>
  <c r="D586" i="15"/>
  <c r="C586" i="15"/>
  <c r="D582" i="15"/>
  <c r="C582" i="15"/>
  <c r="D594" i="15"/>
  <c r="C594" i="15"/>
  <c r="D595" i="15"/>
  <c r="C595" i="15"/>
  <c r="D590" i="15"/>
  <c r="C590" i="15"/>
  <c r="D583" i="15"/>
  <c r="C583" i="15"/>
  <c r="D575" i="15"/>
  <c r="D485" i="15"/>
  <c r="C485" i="15"/>
  <c r="D472" i="15"/>
  <c r="C472" i="15"/>
  <c r="D465" i="15"/>
  <c r="D473" i="15"/>
  <c r="C473" i="15"/>
  <c r="D468" i="15"/>
  <c r="C468" i="15"/>
  <c r="D481" i="15"/>
  <c r="C481" i="15"/>
  <c r="D464" i="15"/>
  <c r="C464" i="15"/>
  <c r="D477" i="15"/>
  <c r="C477" i="15"/>
  <c r="D476" i="15"/>
  <c r="C476" i="15"/>
  <c r="D480" i="15"/>
  <c r="C480" i="15"/>
  <c r="D484" i="15"/>
  <c r="C484" i="15"/>
  <c r="D469" i="15"/>
  <c r="C469" i="15"/>
  <c r="D375" i="15"/>
  <c r="C375" i="15"/>
  <c r="D355" i="15"/>
  <c r="D374" i="15"/>
  <c r="C374" i="15"/>
  <c r="D371" i="15"/>
  <c r="C371" i="15"/>
  <c r="D370" i="15"/>
  <c r="C370" i="15"/>
  <c r="D359" i="15"/>
  <c r="C359" i="15"/>
  <c r="D363" i="15"/>
  <c r="C363" i="15"/>
  <c r="D358" i="15"/>
  <c r="C358" i="15"/>
  <c r="D354" i="15"/>
  <c r="C354" i="15"/>
  <c r="D366" i="15"/>
  <c r="C366" i="15"/>
  <c r="D362" i="15"/>
  <c r="C362" i="15"/>
  <c r="D367" i="15"/>
  <c r="C367" i="15"/>
  <c r="D256" i="15"/>
  <c r="C256" i="15"/>
  <c r="D245" i="15"/>
  <c r="D257" i="15"/>
  <c r="C257" i="15"/>
  <c r="D252" i="15"/>
  <c r="C252" i="15"/>
  <c r="D244" i="15"/>
  <c r="C244" i="15"/>
  <c r="D253" i="15"/>
  <c r="C253" i="15"/>
  <c r="D261" i="15"/>
  <c r="C261" i="15"/>
  <c r="D249" i="15"/>
  <c r="C249" i="15"/>
  <c r="D260" i="15"/>
  <c r="C260" i="15"/>
  <c r="D248" i="15"/>
  <c r="C248" i="15"/>
  <c r="D264" i="15"/>
  <c r="C264" i="15"/>
  <c r="D265" i="15"/>
  <c r="C265" i="15"/>
  <c r="A68" i="1" l="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67" i="1"/>
  <c r="B46" i="15"/>
  <c r="B68" i="15" s="1"/>
  <c r="B90" i="15" s="1"/>
  <c r="B112" i="15" s="1"/>
  <c r="B134" i="15" s="1"/>
  <c r="B156" i="15" s="1"/>
  <c r="B178" i="15" s="1"/>
  <c r="B200" i="15" s="1"/>
  <c r="B222" i="15" s="1"/>
  <c r="B244" i="15" s="1"/>
  <c r="B266" i="15" s="1"/>
  <c r="B288" i="15" s="1"/>
  <c r="B310" i="15" s="1"/>
  <c r="B332" i="15" s="1"/>
  <c r="B354" i="15" s="1"/>
  <c r="B376" i="15" s="1"/>
  <c r="B398" i="15" s="1"/>
  <c r="B420" i="15" s="1"/>
  <c r="B442" i="15" s="1"/>
  <c r="B464" i="15" s="1"/>
  <c r="B486" i="15" s="1"/>
  <c r="B508" i="15" s="1"/>
  <c r="B530" i="15" s="1"/>
  <c r="B552" i="15" s="1"/>
  <c r="B574" i="15" s="1"/>
  <c r="B596" i="15" s="1"/>
  <c r="B618" i="15" s="1"/>
  <c r="B640" i="15" s="1"/>
  <c r="B662" i="15" s="1"/>
  <c r="B684" i="15" s="1"/>
  <c r="B706" i="15" s="1"/>
  <c r="B728" i="15" s="1"/>
  <c r="B750" i="15" s="1"/>
  <c r="B772" i="15" s="1"/>
  <c r="B794" i="15" s="1"/>
  <c r="B816" i="15" s="1"/>
  <c r="B838" i="15" s="1"/>
  <c r="B860" i="15" s="1"/>
  <c r="B882" i="15" s="1"/>
  <c r="B904" i="15" s="1"/>
  <c r="B926" i="15" s="1"/>
  <c r="B948" i="15" s="1"/>
  <c r="B970" i="15" s="1"/>
  <c r="B992" i="15" s="1"/>
  <c r="B1014" i="15" s="1"/>
  <c r="B1036" i="15" s="1"/>
  <c r="B1058" i="15" s="1"/>
  <c r="B1080" i="15" s="1"/>
  <c r="B1102" i="15" s="1"/>
  <c r="B1124" i="15" s="1"/>
  <c r="B27" i="15"/>
  <c r="B49" i="15" s="1"/>
  <c r="B71" i="15" s="1"/>
  <c r="B93" i="15" s="1"/>
  <c r="B115" i="15" s="1"/>
  <c r="B137" i="15" s="1"/>
  <c r="B159" i="15" s="1"/>
  <c r="B181" i="15" s="1"/>
  <c r="B203" i="15" s="1"/>
  <c r="B225" i="15" s="1"/>
  <c r="B247" i="15" s="1"/>
  <c r="B269" i="15" s="1"/>
  <c r="B291" i="15" s="1"/>
  <c r="B313" i="15" s="1"/>
  <c r="B335" i="15" s="1"/>
  <c r="B357" i="15" s="1"/>
  <c r="B379" i="15" s="1"/>
  <c r="B401" i="15" s="1"/>
  <c r="B423" i="15" s="1"/>
  <c r="B445" i="15" s="1"/>
  <c r="B467" i="15" s="1"/>
  <c r="B489" i="15" s="1"/>
  <c r="B511" i="15" s="1"/>
  <c r="B533" i="15" s="1"/>
  <c r="B555" i="15" s="1"/>
  <c r="B577" i="15" s="1"/>
  <c r="B599" i="15" s="1"/>
  <c r="B621" i="15" s="1"/>
  <c r="B643" i="15" s="1"/>
  <c r="B665" i="15" s="1"/>
  <c r="B687" i="15" s="1"/>
  <c r="B709" i="15" s="1"/>
  <c r="B731" i="15" s="1"/>
  <c r="B753" i="15" s="1"/>
  <c r="B775" i="15" s="1"/>
  <c r="B797" i="15" s="1"/>
  <c r="B819" i="15" s="1"/>
  <c r="B841" i="15" s="1"/>
  <c r="B863" i="15" s="1"/>
  <c r="B885" i="15" s="1"/>
  <c r="B907" i="15" s="1"/>
  <c r="B929" i="15" s="1"/>
  <c r="B951" i="15" s="1"/>
  <c r="B973" i="15" s="1"/>
  <c r="B995" i="15" s="1"/>
  <c r="B1017" i="15" s="1"/>
  <c r="B1039" i="15" s="1"/>
  <c r="B1061" i="15" s="1"/>
  <c r="B1083" i="15" s="1"/>
  <c r="B1105" i="15" s="1"/>
  <c r="B1127" i="15" s="1"/>
  <c r="T318" i="4"/>
  <c r="S318" i="4"/>
  <c r="Q318" i="4"/>
  <c r="R318" i="4" s="1"/>
  <c r="P318" i="4"/>
  <c r="O318" i="4"/>
  <c r="T317" i="4"/>
  <c r="S317" i="4"/>
  <c r="R317" i="4"/>
  <c r="Q317" i="4"/>
  <c r="P317" i="4"/>
  <c r="O317" i="4"/>
  <c r="T316" i="4"/>
  <c r="S316" i="4"/>
  <c r="Q316" i="4"/>
  <c r="R316" i="4" s="1"/>
  <c r="P316" i="4"/>
  <c r="O316" i="4"/>
  <c r="T315" i="4"/>
  <c r="S315" i="4"/>
  <c r="Q315" i="4"/>
  <c r="R315" i="4" s="1"/>
  <c r="P315" i="4"/>
  <c r="O315" i="4"/>
  <c r="T314" i="4"/>
  <c r="S314" i="4"/>
  <c r="Q314" i="4"/>
  <c r="R314" i="4" s="1"/>
  <c r="P314" i="4"/>
  <c r="O314" i="4"/>
  <c r="T313" i="4"/>
  <c r="S313" i="4"/>
  <c r="R313" i="4"/>
  <c r="Q313" i="4"/>
  <c r="P313" i="4"/>
  <c r="O313" i="4"/>
  <c r="T312" i="4"/>
  <c r="S312" i="4"/>
  <c r="Q312" i="4"/>
  <c r="R312" i="4" s="1"/>
  <c r="P312" i="4"/>
  <c r="O312" i="4"/>
  <c r="T311" i="4"/>
  <c r="S311" i="4"/>
  <c r="Q311" i="4"/>
  <c r="R311" i="4" s="1"/>
  <c r="P311" i="4"/>
  <c r="O311" i="4"/>
  <c r="T310" i="4"/>
  <c r="S310" i="4"/>
  <c r="R310" i="4"/>
  <c r="Q310" i="4"/>
  <c r="P310" i="4"/>
  <c r="O310" i="4"/>
  <c r="T309" i="4"/>
  <c r="S309" i="4"/>
  <c r="R309" i="4"/>
  <c r="Q309" i="4"/>
  <c r="P309" i="4"/>
  <c r="O309" i="4"/>
  <c r="T308" i="4"/>
  <c r="S308" i="4"/>
  <c r="Q308" i="4"/>
  <c r="R308" i="4" s="1"/>
  <c r="P308" i="4"/>
  <c r="O308" i="4"/>
  <c r="T307" i="4"/>
  <c r="Q307" i="4"/>
  <c r="R307" i="4" s="1"/>
  <c r="S307" i="4" s="1"/>
  <c r="P307" i="4"/>
  <c r="O307" i="4"/>
  <c r="T306" i="4"/>
  <c r="S306" i="4"/>
  <c r="R306" i="4"/>
  <c r="Q306" i="4"/>
  <c r="P306" i="4"/>
  <c r="O306" i="4"/>
  <c r="T305" i="4"/>
  <c r="S305" i="4"/>
  <c r="R305" i="4"/>
  <c r="Q305" i="4"/>
  <c r="P305" i="4"/>
  <c r="O305" i="4"/>
  <c r="T304" i="4"/>
  <c r="S304" i="4"/>
  <c r="Q304" i="4"/>
  <c r="R304" i="4" s="1"/>
  <c r="P304" i="4"/>
  <c r="O304" i="4"/>
  <c r="T303" i="4"/>
  <c r="S303" i="4"/>
  <c r="Q303" i="4"/>
  <c r="R303" i="4" s="1"/>
  <c r="P303" i="4"/>
  <c r="O303" i="4"/>
  <c r="T302" i="4"/>
  <c r="S302" i="4"/>
  <c r="R302" i="4"/>
  <c r="Q302" i="4"/>
  <c r="P302" i="4"/>
  <c r="O302" i="4"/>
  <c r="T301" i="4"/>
  <c r="S301" i="4"/>
  <c r="R301" i="4"/>
  <c r="Q301" i="4"/>
  <c r="P301" i="4"/>
  <c r="O301" i="4"/>
  <c r="T300" i="4"/>
  <c r="S300" i="4"/>
  <c r="Q300" i="4"/>
  <c r="R300" i="4" s="1"/>
  <c r="P300" i="4"/>
  <c r="O300" i="4"/>
  <c r="T299" i="4"/>
  <c r="S299" i="4"/>
  <c r="Q299" i="4"/>
  <c r="R299" i="4" s="1"/>
  <c r="P299" i="4"/>
  <c r="O299" i="4"/>
  <c r="T298" i="4"/>
  <c r="S298" i="4"/>
  <c r="R298" i="4"/>
  <c r="Q298" i="4"/>
  <c r="P298" i="4"/>
  <c r="O298" i="4"/>
  <c r="T297" i="4"/>
  <c r="S297" i="4"/>
  <c r="R297" i="4"/>
  <c r="Q297" i="4"/>
  <c r="P297" i="4"/>
  <c r="O297" i="4"/>
  <c r="T296" i="4"/>
  <c r="S296" i="4"/>
  <c r="Q296" i="4"/>
  <c r="R296" i="4" s="1"/>
  <c r="P296" i="4"/>
  <c r="O296" i="4"/>
  <c r="T295" i="4"/>
  <c r="Q295" i="4"/>
  <c r="R295" i="4" s="1"/>
  <c r="S295" i="4" s="1"/>
  <c r="P295" i="4"/>
  <c r="O295" i="4"/>
  <c r="T294" i="4"/>
  <c r="S294" i="4"/>
  <c r="R294" i="4"/>
  <c r="Q294" i="4"/>
  <c r="P294" i="4"/>
  <c r="O294" i="4"/>
  <c r="T293" i="4"/>
  <c r="S293" i="4"/>
  <c r="Q293" i="4"/>
  <c r="R293" i="4" s="1"/>
  <c r="P293" i="4"/>
  <c r="O293" i="4"/>
  <c r="T292" i="4"/>
  <c r="S292" i="4"/>
  <c r="Q292" i="4"/>
  <c r="R292" i="4" s="1"/>
  <c r="P292" i="4"/>
  <c r="O292" i="4"/>
  <c r="T291" i="4"/>
  <c r="S291" i="4"/>
  <c r="Q291" i="4"/>
  <c r="R291" i="4" s="1"/>
  <c r="P291" i="4"/>
  <c r="O291" i="4"/>
  <c r="T290" i="4"/>
  <c r="S290" i="4"/>
  <c r="Q290" i="4"/>
  <c r="R290" i="4" s="1"/>
  <c r="P290" i="4"/>
  <c r="O290" i="4"/>
  <c r="T289" i="4"/>
  <c r="S289" i="4"/>
  <c r="Q289" i="4"/>
  <c r="R289" i="4" s="1"/>
  <c r="P289" i="4"/>
  <c r="O289" i="4"/>
  <c r="T288" i="4"/>
  <c r="S288" i="4"/>
  <c r="Q288" i="4"/>
  <c r="R288" i="4" s="1"/>
  <c r="P288" i="4"/>
  <c r="O288" i="4"/>
  <c r="T287" i="4"/>
  <c r="S287" i="4"/>
  <c r="Q287" i="4"/>
  <c r="R287" i="4" s="1"/>
  <c r="P287" i="4"/>
  <c r="O287" i="4"/>
  <c r="T286" i="4"/>
  <c r="S286" i="4"/>
  <c r="Q286" i="4"/>
  <c r="R286" i="4" s="1"/>
  <c r="P286" i="4"/>
  <c r="O286" i="4"/>
  <c r="T285" i="4"/>
  <c r="S285" i="4"/>
  <c r="Q285" i="4"/>
  <c r="R285" i="4" s="1"/>
  <c r="P285" i="4"/>
  <c r="O285" i="4"/>
  <c r="T284" i="4"/>
  <c r="S284" i="4"/>
  <c r="Q284" i="4"/>
  <c r="R284" i="4" s="1"/>
  <c r="P284" i="4"/>
  <c r="O284" i="4"/>
  <c r="T283" i="4"/>
  <c r="Q283" i="4"/>
  <c r="R283" i="4" s="1"/>
  <c r="S283" i="4" s="1"/>
  <c r="P283" i="4"/>
  <c r="O283" i="4"/>
  <c r="T282" i="4"/>
  <c r="S282" i="4"/>
  <c r="Q282" i="4"/>
  <c r="R282" i="4" s="1"/>
  <c r="P282" i="4"/>
  <c r="O282" i="4"/>
  <c r="T281" i="4"/>
  <c r="S281" i="4"/>
  <c r="Q281" i="4"/>
  <c r="R281" i="4" s="1"/>
  <c r="P281" i="4"/>
  <c r="O281" i="4"/>
  <c r="T280" i="4"/>
  <c r="S280" i="4"/>
  <c r="Q280" i="4"/>
  <c r="R280" i="4" s="1"/>
  <c r="P280" i="4"/>
  <c r="O280" i="4"/>
  <c r="T279" i="4"/>
  <c r="S279" i="4"/>
  <c r="Q279" i="4"/>
  <c r="R279" i="4" s="1"/>
  <c r="P279" i="4"/>
  <c r="O279" i="4"/>
  <c r="T278" i="4"/>
  <c r="S278" i="4"/>
  <c r="Q278" i="4"/>
  <c r="R278" i="4" s="1"/>
  <c r="P278" i="4"/>
  <c r="O278" i="4"/>
  <c r="T277" i="4"/>
  <c r="Q277" i="4"/>
  <c r="R277" i="4" s="1"/>
  <c r="S277" i="4" s="1"/>
  <c r="P277" i="4"/>
  <c r="O277" i="4"/>
  <c r="T276" i="4"/>
  <c r="S276" i="4"/>
  <c r="Q276" i="4"/>
  <c r="R276" i="4" s="1"/>
  <c r="P276" i="4"/>
  <c r="O276" i="4"/>
  <c r="T275" i="4"/>
  <c r="S275" i="4"/>
  <c r="Q275" i="4"/>
  <c r="R275" i="4" s="1"/>
  <c r="P275" i="4"/>
  <c r="O275" i="4"/>
  <c r="T274" i="4"/>
  <c r="S274" i="4"/>
  <c r="Q274" i="4"/>
  <c r="R274" i="4" s="1"/>
  <c r="P274" i="4"/>
  <c r="O274" i="4"/>
  <c r="T273" i="4"/>
  <c r="S273" i="4"/>
  <c r="Q273" i="4"/>
  <c r="R273" i="4" s="1"/>
  <c r="P273" i="4"/>
  <c r="O273" i="4"/>
  <c r="T272" i="4"/>
  <c r="S272" i="4"/>
  <c r="Q272" i="4"/>
  <c r="R272" i="4" s="1"/>
  <c r="P272" i="4"/>
  <c r="O272" i="4"/>
  <c r="T271" i="4"/>
  <c r="Q271" i="4"/>
  <c r="R271" i="4" s="1"/>
  <c r="S271" i="4" s="1"/>
  <c r="P271" i="4"/>
  <c r="O271" i="4"/>
  <c r="T270" i="4"/>
  <c r="S270" i="4"/>
  <c r="Q270" i="4"/>
  <c r="R270" i="4" s="1"/>
  <c r="P270" i="4"/>
  <c r="O270" i="4"/>
  <c r="T269" i="4"/>
  <c r="S269" i="4"/>
  <c r="Q269" i="4"/>
  <c r="R269" i="4" s="1"/>
  <c r="P269" i="4"/>
  <c r="O269" i="4"/>
  <c r="T268" i="4"/>
  <c r="S268" i="4"/>
  <c r="Q268" i="4"/>
  <c r="R268" i="4" s="1"/>
  <c r="P268" i="4"/>
  <c r="O268" i="4"/>
  <c r="T267" i="4"/>
  <c r="S267" i="4"/>
  <c r="Q267" i="4"/>
  <c r="R267" i="4" s="1"/>
  <c r="P267" i="4"/>
  <c r="O267" i="4"/>
  <c r="T266" i="4"/>
  <c r="S266" i="4"/>
  <c r="Q266" i="4"/>
  <c r="R266" i="4" s="1"/>
  <c r="P266" i="4"/>
  <c r="O266" i="4"/>
  <c r="T265" i="4"/>
  <c r="Q265" i="4"/>
  <c r="R265" i="4" s="1"/>
  <c r="S265" i="4" s="1"/>
  <c r="P265" i="4"/>
  <c r="O265" i="4"/>
  <c r="T264" i="4"/>
  <c r="S264" i="4"/>
  <c r="Q264" i="4"/>
  <c r="R264" i="4" s="1"/>
  <c r="P264" i="4"/>
  <c r="O264" i="4"/>
  <c r="T263" i="4"/>
  <c r="S263" i="4"/>
  <c r="Q263" i="4"/>
  <c r="R263" i="4" s="1"/>
  <c r="P263" i="4"/>
  <c r="O263" i="4"/>
  <c r="T262" i="4"/>
  <c r="S262" i="4"/>
  <c r="Q262" i="4"/>
  <c r="R262" i="4" s="1"/>
  <c r="P262" i="4"/>
  <c r="O262" i="4"/>
  <c r="T261" i="4"/>
  <c r="S261" i="4"/>
  <c r="Q261" i="4"/>
  <c r="R261" i="4" s="1"/>
  <c r="P261" i="4"/>
  <c r="O261" i="4"/>
  <c r="T260" i="4"/>
  <c r="S260" i="4"/>
  <c r="Q260" i="4"/>
  <c r="R260" i="4" s="1"/>
  <c r="P260" i="4"/>
  <c r="O260" i="4"/>
  <c r="T259" i="4"/>
  <c r="Q259" i="4"/>
  <c r="R259" i="4" s="1"/>
  <c r="S259" i="4" s="1"/>
  <c r="P259" i="4"/>
  <c r="O259" i="4"/>
  <c r="T258" i="4"/>
  <c r="S258" i="4"/>
  <c r="Q258" i="4"/>
  <c r="R258" i="4" s="1"/>
  <c r="P258" i="4"/>
  <c r="O258" i="4"/>
  <c r="T257" i="4"/>
  <c r="S257" i="4"/>
  <c r="Q257" i="4"/>
  <c r="R257" i="4" s="1"/>
  <c r="P257" i="4"/>
  <c r="O257" i="4"/>
  <c r="T256" i="4"/>
  <c r="S256" i="4"/>
  <c r="Q256" i="4"/>
  <c r="R256" i="4" s="1"/>
  <c r="P256" i="4"/>
  <c r="O256" i="4"/>
  <c r="T255" i="4"/>
  <c r="S255" i="4"/>
  <c r="Q255" i="4"/>
  <c r="R255" i="4" s="1"/>
  <c r="P255" i="4"/>
  <c r="O255" i="4"/>
  <c r="T254" i="4"/>
  <c r="S254" i="4"/>
  <c r="Q254" i="4"/>
  <c r="R254" i="4" s="1"/>
  <c r="P254" i="4"/>
  <c r="O254" i="4"/>
  <c r="T253" i="4"/>
  <c r="Q253" i="4"/>
  <c r="R253" i="4" s="1"/>
  <c r="S253" i="4" s="1"/>
  <c r="P253" i="4"/>
  <c r="O253" i="4"/>
  <c r="T252" i="4"/>
  <c r="S252" i="4"/>
  <c r="Q252" i="4"/>
  <c r="R252" i="4" s="1"/>
  <c r="P252" i="4"/>
  <c r="O252" i="4"/>
  <c r="T251" i="4"/>
  <c r="S251" i="4"/>
  <c r="Q251" i="4"/>
  <c r="R251" i="4" s="1"/>
  <c r="P251" i="4"/>
  <c r="O251" i="4"/>
  <c r="T250" i="4"/>
  <c r="S250" i="4"/>
  <c r="Q250" i="4"/>
  <c r="R250" i="4" s="1"/>
  <c r="P250" i="4"/>
  <c r="O250" i="4"/>
  <c r="T249" i="4"/>
  <c r="S249" i="4"/>
  <c r="Q249" i="4"/>
  <c r="R249" i="4" s="1"/>
  <c r="P249" i="4"/>
  <c r="O249" i="4"/>
  <c r="T248" i="4"/>
  <c r="S248" i="4"/>
  <c r="R248" i="4"/>
  <c r="Q248" i="4"/>
  <c r="P248" i="4"/>
  <c r="O248" i="4"/>
  <c r="T247" i="4"/>
  <c r="Q247" i="4"/>
  <c r="R247" i="4" s="1"/>
  <c r="P247" i="4"/>
  <c r="O247" i="4"/>
  <c r="T246" i="4"/>
  <c r="S246" i="4"/>
  <c r="Q246" i="4"/>
  <c r="R246" i="4" s="1"/>
  <c r="P246" i="4"/>
  <c r="O246" i="4"/>
  <c r="T245" i="4"/>
  <c r="S245" i="4"/>
  <c r="Q245" i="4"/>
  <c r="R245" i="4" s="1"/>
  <c r="P245" i="4"/>
  <c r="O245" i="4"/>
  <c r="T244" i="4"/>
  <c r="S244" i="4"/>
  <c r="R244" i="4"/>
  <c r="Q244" i="4"/>
  <c r="P244" i="4"/>
  <c r="O244" i="4"/>
  <c r="T243" i="4"/>
  <c r="S243" i="4"/>
  <c r="Q243" i="4"/>
  <c r="R243" i="4" s="1"/>
  <c r="P243" i="4"/>
  <c r="O243" i="4"/>
  <c r="T242" i="4"/>
  <c r="S242" i="4"/>
  <c r="Q242" i="4"/>
  <c r="R242" i="4" s="1"/>
  <c r="P242" i="4"/>
  <c r="O242" i="4"/>
  <c r="T241" i="4"/>
  <c r="Q241" i="4"/>
  <c r="R241" i="4" s="1"/>
  <c r="S241" i="4" s="1"/>
  <c r="P241" i="4"/>
  <c r="O241" i="4"/>
  <c r="T240" i="4"/>
  <c r="S240" i="4"/>
  <c r="Q240" i="4"/>
  <c r="R240" i="4" s="1"/>
  <c r="P240" i="4"/>
  <c r="O240" i="4"/>
  <c r="T239" i="4"/>
  <c r="S239" i="4"/>
  <c r="Q239" i="4"/>
  <c r="R239" i="4" s="1"/>
  <c r="P239" i="4"/>
  <c r="O239" i="4"/>
  <c r="T238" i="4"/>
  <c r="S238" i="4"/>
  <c r="Q238" i="4"/>
  <c r="R238" i="4" s="1"/>
  <c r="P238" i="4"/>
  <c r="O238" i="4"/>
  <c r="T237" i="4"/>
  <c r="S237" i="4"/>
  <c r="Q237" i="4"/>
  <c r="R237" i="4" s="1"/>
  <c r="P237" i="4"/>
  <c r="O237" i="4"/>
  <c r="T236" i="4"/>
  <c r="S236" i="4"/>
  <c r="Q236" i="4"/>
  <c r="R236" i="4" s="1"/>
  <c r="P236" i="4"/>
  <c r="O236" i="4"/>
  <c r="T235" i="4"/>
  <c r="Q235" i="4"/>
  <c r="R235" i="4" s="1"/>
  <c r="P235" i="4"/>
  <c r="O235" i="4"/>
  <c r="T234" i="4"/>
  <c r="S234" i="4"/>
  <c r="Q234" i="4"/>
  <c r="R234" i="4" s="1"/>
  <c r="P234" i="4"/>
  <c r="O234" i="4"/>
  <c r="T233" i="4"/>
  <c r="S233" i="4"/>
  <c r="Q233" i="4"/>
  <c r="R233" i="4" s="1"/>
  <c r="P233" i="4"/>
  <c r="O233" i="4"/>
  <c r="T232" i="4"/>
  <c r="S232" i="4"/>
  <c r="R232" i="4"/>
  <c r="Q232" i="4"/>
  <c r="P232" i="4"/>
  <c r="O232" i="4"/>
  <c r="T231" i="4"/>
  <c r="S231" i="4"/>
  <c r="Q231" i="4"/>
  <c r="R231" i="4" s="1"/>
  <c r="P231" i="4"/>
  <c r="O231" i="4"/>
  <c r="T230" i="4"/>
  <c r="S230" i="4"/>
  <c r="Q230" i="4"/>
  <c r="R230" i="4" s="1"/>
  <c r="P230" i="4"/>
  <c r="O230" i="4"/>
  <c r="T229" i="4"/>
  <c r="Q229" i="4"/>
  <c r="R229" i="4" s="1"/>
  <c r="S229" i="4" s="1"/>
  <c r="P229" i="4"/>
  <c r="O229" i="4"/>
  <c r="T228" i="4"/>
  <c r="S228" i="4"/>
  <c r="Q228" i="4"/>
  <c r="R228" i="4" s="1"/>
  <c r="P228" i="4"/>
  <c r="O228" i="4"/>
  <c r="T227" i="4"/>
  <c r="S227" i="4"/>
  <c r="Q227" i="4"/>
  <c r="R227" i="4" s="1"/>
  <c r="P227" i="4"/>
  <c r="O227" i="4"/>
  <c r="T226" i="4"/>
  <c r="S226" i="4"/>
  <c r="Q226" i="4"/>
  <c r="R226" i="4" s="1"/>
  <c r="P226" i="4"/>
  <c r="O226" i="4"/>
  <c r="T225" i="4"/>
  <c r="S225" i="4"/>
  <c r="Q225" i="4"/>
  <c r="R225" i="4" s="1"/>
  <c r="P225" i="4"/>
  <c r="O225" i="4"/>
  <c r="T224" i="4"/>
  <c r="S224" i="4"/>
  <c r="R224" i="4"/>
  <c r="Q224" i="4"/>
  <c r="P224" i="4"/>
  <c r="O224" i="4"/>
  <c r="T223" i="4"/>
  <c r="Q223" i="4"/>
  <c r="R223" i="4" s="1"/>
  <c r="P223" i="4"/>
  <c r="O223" i="4"/>
  <c r="T222" i="4"/>
  <c r="S222" i="4"/>
  <c r="Q222" i="4"/>
  <c r="R222" i="4" s="1"/>
  <c r="P222" i="4"/>
  <c r="O222" i="4"/>
  <c r="T221" i="4"/>
  <c r="S221" i="4"/>
  <c r="Q221" i="4"/>
  <c r="R221" i="4" s="1"/>
  <c r="P221" i="4"/>
  <c r="O221" i="4"/>
  <c r="T220" i="4"/>
  <c r="S220" i="4"/>
  <c r="R220" i="4"/>
  <c r="Q220" i="4"/>
  <c r="P220" i="4"/>
  <c r="O220" i="4"/>
  <c r="T219" i="4"/>
  <c r="S219" i="4"/>
  <c r="Q219" i="4"/>
  <c r="R219" i="4" s="1"/>
  <c r="P219" i="4"/>
  <c r="O219" i="4"/>
  <c r="T218" i="4"/>
  <c r="S218" i="4"/>
  <c r="Q218" i="4"/>
  <c r="R218" i="4" s="1"/>
  <c r="P218" i="4"/>
  <c r="O218" i="4"/>
  <c r="T217" i="4"/>
  <c r="Q217" i="4"/>
  <c r="R217" i="4" s="1"/>
  <c r="S217" i="4" s="1"/>
  <c r="P217" i="4"/>
  <c r="O217" i="4"/>
  <c r="T216" i="4"/>
  <c r="S216" i="4"/>
  <c r="Q216" i="4"/>
  <c r="R216" i="4" s="1"/>
  <c r="P216" i="4"/>
  <c r="O216" i="4"/>
  <c r="T215" i="4"/>
  <c r="S215" i="4"/>
  <c r="Q215" i="4"/>
  <c r="R215" i="4" s="1"/>
  <c r="P215" i="4"/>
  <c r="O215" i="4"/>
  <c r="T214" i="4"/>
  <c r="S214" i="4"/>
  <c r="Q214" i="4"/>
  <c r="R214" i="4" s="1"/>
  <c r="P214" i="4"/>
  <c r="O214" i="4"/>
  <c r="T213" i="4"/>
  <c r="S213" i="4"/>
  <c r="Q213" i="4"/>
  <c r="R213" i="4" s="1"/>
  <c r="P213" i="4"/>
  <c r="O213" i="4"/>
  <c r="T212" i="4"/>
  <c r="S212" i="4"/>
  <c r="R212" i="4"/>
  <c r="Q212" i="4"/>
  <c r="P212" i="4"/>
  <c r="O212" i="4"/>
  <c r="T211" i="4"/>
  <c r="Q211" i="4"/>
  <c r="R211" i="4" s="1"/>
  <c r="P211" i="4"/>
  <c r="O211" i="4"/>
  <c r="T210" i="4"/>
  <c r="S210" i="4"/>
  <c r="Q210" i="4"/>
  <c r="R210" i="4" s="1"/>
  <c r="P210" i="4"/>
  <c r="O210" i="4"/>
  <c r="T209" i="4"/>
  <c r="S209" i="4"/>
  <c r="Q209" i="4"/>
  <c r="R209" i="4" s="1"/>
  <c r="P209" i="4"/>
  <c r="O209" i="4"/>
  <c r="T208" i="4"/>
  <c r="S208" i="4"/>
  <c r="Q208" i="4"/>
  <c r="R208" i="4" s="1"/>
  <c r="P208" i="4"/>
  <c r="O208" i="4"/>
  <c r="T207" i="4"/>
  <c r="S207" i="4"/>
  <c r="Q207" i="4"/>
  <c r="R207" i="4" s="1"/>
  <c r="P207" i="4"/>
  <c r="O207" i="4"/>
  <c r="T206" i="4"/>
  <c r="S206" i="4"/>
  <c r="Q206" i="4"/>
  <c r="R206" i="4" s="1"/>
  <c r="P206" i="4"/>
  <c r="O206" i="4"/>
  <c r="T205" i="4"/>
  <c r="Q205" i="4"/>
  <c r="R205" i="4" s="1"/>
  <c r="S205" i="4" s="1"/>
  <c r="P205" i="4"/>
  <c r="O205" i="4"/>
  <c r="T204" i="4"/>
  <c r="S204" i="4"/>
  <c r="Q204" i="4"/>
  <c r="R204" i="4" s="1"/>
  <c r="P204" i="4"/>
  <c r="O204" i="4"/>
  <c r="T203" i="4"/>
  <c r="S203" i="4"/>
  <c r="Q203" i="4"/>
  <c r="R203" i="4" s="1"/>
  <c r="P203" i="4"/>
  <c r="O203" i="4"/>
  <c r="T202" i="4"/>
  <c r="S202" i="4"/>
  <c r="Q202" i="4"/>
  <c r="R202" i="4" s="1"/>
  <c r="P202" i="4"/>
  <c r="O202" i="4"/>
  <c r="T201" i="4"/>
  <c r="S201" i="4"/>
  <c r="Q201" i="4"/>
  <c r="R201" i="4" s="1"/>
  <c r="P201" i="4"/>
  <c r="O201" i="4"/>
  <c r="T200" i="4"/>
  <c r="S200" i="4"/>
  <c r="R200" i="4"/>
  <c r="Q200" i="4"/>
  <c r="P200" i="4"/>
  <c r="O200" i="4"/>
  <c r="T199" i="4"/>
  <c r="Q199" i="4"/>
  <c r="R199" i="4" s="1"/>
  <c r="P199" i="4"/>
  <c r="O199" i="4"/>
  <c r="T198" i="4"/>
  <c r="S198" i="4"/>
  <c r="Q198" i="4"/>
  <c r="R198" i="4" s="1"/>
  <c r="P198" i="4"/>
  <c r="O198" i="4"/>
  <c r="T197" i="4"/>
  <c r="S197" i="4"/>
  <c r="Q197" i="4"/>
  <c r="R197" i="4" s="1"/>
  <c r="P197" i="4"/>
  <c r="O197" i="4"/>
  <c r="T196" i="4"/>
  <c r="S196" i="4"/>
  <c r="R196" i="4"/>
  <c r="Q196" i="4"/>
  <c r="P196" i="4"/>
  <c r="O196" i="4"/>
  <c r="T195" i="4"/>
  <c r="S195" i="4"/>
  <c r="Q195" i="4"/>
  <c r="R195" i="4" s="1"/>
  <c r="P195" i="4"/>
  <c r="O195" i="4"/>
  <c r="T194" i="4"/>
  <c r="S194" i="4"/>
  <c r="Q194" i="4"/>
  <c r="R194" i="4" s="1"/>
  <c r="P194" i="4"/>
  <c r="O194" i="4"/>
  <c r="T193" i="4"/>
  <c r="Q193" i="4"/>
  <c r="R193" i="4" s="1"/>
  <c r="S193" i="4" s="1"/>
  <c r="P193" i="4"/>
  <c r="O193" i="4"/>
  <c r="T192" i="4"/>
  <c r="S192" i="4"/>
  <c r="Q192" i="4"/>
  <c r="R192" i="4" s="1"/>
  <c r="P192" i="4"/>
  <c r="O192" i="4"/>
  <c r="T191" i="4"/>
  <c r="S191" i="4"/>
  <c r="Q191" i="4"/>
  <c r="R191" i="4" s="1"/>
  <c r="P191" i="4"/>
  <c r="O191" i="4"/>
  <c r="T190" i="4"/>
  <c r="S190" i="4"/>
  <c r="Q190" i="4"/>
  <c r="R190" i="4" s="1"/>
  <c r="P190" i="4"/>
  <c r="O190" i="4"/>
  <c r="T189" i="4"/>
  <c r="S189" i="4"/>
  <c r="Q189" i="4"/>
  <c r="R189" i="4" s="1"/>
  <c r="P189" i="4"/>
  <c r="O189" i="4"/>
  <c r="T188" i="4"/>
  <c r="S188" i="4"/>
  <c r="Q188" i="4"/>
  <c r="R188" i="4" s="1"/>
  <c r="P188" i="4"/>
  <c r="O188" i="4"/>
  <c r="T187" i="4"/>
  <c r="Q187" i="4"/>
  <c r="R187" i="4" s="1"/>
  <c r="P187" i="4"/>
  <c r="O187" i="4"/>
  <c r="T186" i="4"/>
  <c r="S186" i="4"/>
  <c r="Q186" i="4"/>
  <c r="R186" i="4" s="1"/>
  <c r="P186" i="4"/>
  <c r="O186" i="4"/>
  <c r="T185" i="4"/>
  <c r="S185" i="4"/>
  <c r="Q185" i="4"/>
  <c r="R185" i="4" s="1"/>
  <c r="P185" i="4"/>
  <c r="O185" i="4"/>
  <c r="T184" i="4"/>
  <c r="S184" i="4"/>
  <c r="R184" i="4"/>
  <c r="Q184" i="4"/>
  <c r="P184" i="4"/>
  <c r="O184" i="4"/>
  <c r="T183" i="4"/>
  <c r="S183" i="4"/>
  <c r="Q183" i="4"/>
  <c r="R183" i="4" s="1"/>
  <c r="P183" i="4"/>
  <c r="O183" i="4"/>
  <c r="T182" i="4"/>
  <c r="S182" i="4"/>
  <c r="Q182" i="4"/>
  <c r="R182" i="4" s="1"/>
  <c r="P182" i="4"/>
  <c r="O182" i="4"/>
  <c r="T181" i="4"/>
  <c r="Q181" i="4"/>
  <c r="R181" i="4" s="1"/>
  <c r="S181" i="4" s="1"/>
  <c r="P181" i="4"/>
  <c r="O181" i="4"/>
  <c r="T180" i="4"/>
  <c r="S180" i="4"/>
  <c r="Q180" i="4"/>
  <c r="R180" i="4" s="1"/>
  <c r="P180" i="4"/>
  <c r="O180" i="4"/>
  <c r="T179" i="4"/>
  <c r="S179" i="4"/>
  <c r="Q179" i="4"/>
  <c r="R179" i="4" s="1"/>
  <c r="P179" i="4"/>
  <c r="O179" i="4"/>
  <c r="T178" i="4"/>
  <c r="S178" i="4"/>
  <c r="Q178" i="4"/>
  <c r="R178" i="4" s="1"/>
  <c r="P178" i="4"/>
  <c r="O178" i="4"/>
  <c r="T177" i="4"/>
  <c r="S177" i="4"/>
  <c r="Q177" i="4"/>
  <c r="R177" i="4" s="1"/>
  <c r="P177" i="4"/>
  <c r="O177" i="4"/>
  <c r="T176" i="4"/>
  <c r="S176" i="4"/>
  <c r="R176" i="4"/>
  <c r="Q176" i="4"/>
  <c r="P176" i="4"/>
  <c r="O176" i="4"/>
  <c r="T175" i="4"/>
  <c r="Q175" i="4"/>
  <c r="R175" i="4" s="1"/>
  <c r="P175" i="4"/>
  <c r="O175" i="4"/>
  <c r="T174" i="4"/>
  <c r="S174" i="4"/>
  <c r="Q174" i="4"/>
  <c r="R174" i="4" s="1"/>
  <c r="P174" i="4"/>
  <c r="O174" i="4"/>
  <c r="T173" i="4"/>
  <c r="S173" i="4"/>
  <c r="Q173" i="4"/>
  <c r="R173" i="4" s="1"/>
  <c r="P173" i="4"/>
  <c r="O173" i="4"/>
  <c r="T172" i="4"/>
  <c r="S172" i="4"/>
  <c r="R172" i="4"/>
  <c r="Q172" i="4"/>
  <c r="P172" i="4"/>
  <c r="O172" i="4"/>
  <c r="T171" i="4"/>
  <c r="S171" i="4"/>
  <c r="Q171" i="4"/>
  <c r="R171" i="4" s="1"/>
  <c r="P171" i="4"/>
  <c r="O171" i="4"/>
  <c r="T170" i="4"/>
  <c r="S170" i="4"/>
  <c r="Q170" i="4"/>
  <c r="R170" i="4" s="1"/>
  <c r="P170" i="4"/>
  <c r="O170" i="4"/>
  <c r="T169" i="4"/>
  <c r="Q169" i="4"/>
  <c r="R169" i="4" s="1"/>
  <c r="S169" i="4" s="1"/>
  <c r="P169" i="4"/>
  <c r="O169" i="4"/>
  <c r="T168" i="4"/>
  <c r="S168" i="4"/>
  <c r="Q168" i="4"/>
  <c r="R168" i="4" s="1"/>
  <c r="P168" i="4"/>
  <c r="O168" i="4"/>
  <c r="T167" i="4"/>
  <c r="S167" i="4"/>
  <c r="Q167" i="4"/>
  <c r="R167" i="4" s="1"/>
  <c r="P167" i="4"/>
  <c r="O167" i="4"/>
  <c r="T166" i="4"/>
  <c r="S166" i="4"/>
  <c r="Q166" i="4"/>
  <c r="R166" i="4" s="1"/>
  <c r="P166" i="4"/>
  <c r="O166" i="4"/>
  <c r="T165" i="4"/>
  <c r="S165" i="4"/>
  <c r="Q165" i="4"/>
  <c r="R165" i="4" s="1"/>
  <c r="P165" i="4"/>
  <c r="O165" i="4"/>
  <c r="T164" i="4"/>
  <c r="S164" i="4"/>
  <c r="R164" i="4"/>
  <c r="Q164" i="4"/>
  <c r="P164" i="4"/>
  <c r="O164" i="4"/>
  <c r="T163" i="4"/>
  <c r="Q163" i="4"/>
  <c r="R163" i="4" s="1"/>
  <c r="P163" i="4"/>
  <c r="O163" i="4"/>
  <c r="T162" i="4"/>
  <c r="S162" i="4"/>
  <c r="Q162" i="4"/>
  <c r="R162" i="4" s="1"/>
  <c r="P162" i="4"/>
  <c r="O162" i="4"/>
  <c r="T161" i="4"/>
  <c r="S161" i="4"/>
  <c r="Q161" i="4"/>
  <c r="R161" i="4" s="1"/>
  <c r="P161" i="4"/>
  <c r="O161" i="4"/>
  <c r="T160" i="4"/>
  <c r="S160" i="4"/>
  <c r="Q160" i="4"/>
  <c r="R160" i="4" s="1"/>
  <c r="P160" i="4"/>
  <c r="O160" i="4"/>
  <c r="T159" i="4"/>
  <c r="S159" i="4"/>
  <c r="Q159" i="4"/>
  <c r="R159" i="4" s="1"/>
  <c r="P159" i="4"/>
  <c r="O159" i="4"/>
  <c r="T158" i="4"/>
  <c r="S158" i="4"/>
  <c r="Q158" i="4"/>
  <c r="R158" i="4" s="1"/>
  <c r="P158" i="4"/>
  <c r="O158" i="4"/>
  <c r="T157" i="4"/>
  <c r="Q157" i="4"/>
  <c r="R157" i="4" s="1"/>
  <c r="S157" i="4" s="1"/>
  <c r="P157" i="4"/>
  <c r="O157" i="4"/>
  <c r="T156" i="4"/>
  <c r="S156" i="4"/>
  <c r="Q156" i="4"/>
  <c r="R156" i="4" s="1"/>
  <c r="P156" i="4"/>
  <c r="O156" i="4"/>
  <c r="T155" i="4"/>
  <c r="S155" i="4"/>
  <c r="Q155" i="4"/>
  <c r="R155" i="4" s="1"/>
  <c r="P155" i="4"/>
  <c r="O155" i="4"/>
  <c r="T154" i="4"/>
  <c r="S154" i="4"/>
  <c r="Q154" i="4"/>
  <c r="R154" i="4" s="1"/>
  <c r="P154" i="4"/>
  <c r="O154" i="4"/>
  <c r="T153" i="4"/>
  <c r="S153" i="4"/>
  <c r="Q153" i="4"/>
  <c r="R153" i="4" s="1"/>
  <c r="P153" i="4"/>
  <c r="O153" i="4"/>
  <c r="T152" i="4"/>
  <c r="S152" i="4"/>
  <c r="R152" i="4"/>
  <c r="Q152" i="4"/>
  <c r="P152" i="4"/>
  <c r="O152" i="4"/>
  <c r="T151" i="4"/>
  <c r="Q151" i="4"/>
  <c r="R151" i="4" s="1"/>
  <c r="P151" i="4"/>
  <c r="O151" i="4"/>
  <c r="T150" i="4"/>
  <c r="S150" i="4"/>
  <c r="Q150" i="4"/>
  <c r="R150" i="4" s="1"/>
  <c r="P150" i="4"/>
  <c r="O150" i="4"/>
  <c r="T149" i="4"/>
  <c r="S149" i="4"/>
  <c r="Q149" i="4"/>
  <c r="R149" i="4" s="1"/>
  <c r="P149" i="4"/>
  <c r="O149" i="4"/>
  <c r="T148" i="4"/>
  <c r="S148" i="4"/>
  <c r="R148" i="4"/>
  <c r="Q148" i="4"/>
  <c r="P148" i="4"/>
  <c r="O148" i="4"/>
  <c r="T147" i="4"/>
  <c r="S147" i="4"/>
  <c r="Q147" i="4"/>
  <c r="R147" i="4" s="1"/>
  <c r="P147" i="4"/>
  <c r="O147" i="4"/>
  <c r="T146" i="4"/>
  <c r="S146" i="4"/>
  <c r="Q146" i="4"/>
  <c r="R146" i="4" s="1"/>
  <c r="P146" i="4"/>
  <c r="O146" i="4"/>
  <c r="T145" i="4"/>
  <c r="Q145" i="4"/>
  <c r="R145" i="4" s="1"/>
  <c r="S145" i="4" s="1"/>
  <c r="P145" i="4"/>
  <c r="O145" i="4"/>
  <c r="T144" i="4"/>
  <c r="S144" i="4"/>
  <c r="Q144" i="4"/>
  <c r="R144" i="4" s="1"/>
  <c r="P144" i="4"/>
  <c r="O144" i="4"/>
  <c r="T143" i="4"/>
  <c r="S143" i="4"/>
  <c r="Q143" i="4"/>
  <c r="R143" i="4" s="1"/>
  <c r="P143" i="4"/>
  <c r="O143" i="4"/>
  <c r="T142" i="4"/>
  <c r="S142" i="4"/>
  <c r="Q142" i="4"/>
  <c r="R142" i="4" s="1"/>
  <c r="P142" i="4"/>
  <c r="O142" i="4"/>
  <c r="T141" i="4"/>
  <c r="S141" i="4"/>
  <c r="Q141" i="4"/>
  <c r="R141" i="4" s="1"/>
  <c r="P141" i="4"/>
  <c r="O141" i="4"/>
  <c r="T140" i="4"/>
  <c r="S140" i="4"/>
  <c r="Q140" i="4"/>
  <c r="R140" i="4" s="1"/>
  <c r="P140" i="4"/>
  <c r="O140" i="4"/>
  <c r="T139" i="4"/>
  <c r="Q139" i="4"/>
  <c r="R139" i="4" s="1"/>
  <c r="P139" i="4"/>
  <c r="O139" i="4"/>
  <c r="T138" i="4"/>
  <c r="S138" i="4"/>
  <c r="Q138" i="4"/>
  <c r="R138" i="4" s="1"/>
  <c r="P138" i="4"/>
  <c r="O138" i="4"/>
  <c r="T137" i="4"/>
  <c r="S137" i="4"/>
  <c r="Q137" i="4"/>
  <c r="R137" i="4" s="1"/>
  <c r="P137" i="4"/>
  <c r="O137" i="4"/>
  <c r="T136" i="4"/>
  <c r="S136" i="4"/>
  <c r="R136" i="4"/>
  <c r="Q136" i="4"/>
  <c r="P136" i="4"/>
  <c r="O136" i="4"/>
  <c r="T135" i="4"/>
  <c r="S135" i="4"/>
  <c r="Q135" i="4"/>
  <c r="R135" i="4" s="1"/>
  <c r="P135" i="4"/>
  <c r="O135" i="4"/>
  <c r="T134" i="4"/>
  <c r="S134" i="4"/>
  <c r="Q134" i="4"/>
  <c r="R134" i="4" s="1"/>
  <c r="P134" i="4"/>
  <c r="O134" i="4"/>
  <c r="T133" i="4"/>
  <c r="Q133" i="4"/>
  <c r="R133" i="4" s="1"/>
  <c r="S133" i="4" s="1"/>
  <c r="P133" i="4"/>
  <c r="O133" i="4"/>
  <c r="T132" i="4"/>
  <c r="S132" i="4"/>
  <c r="Q132" i="4"/>
  <c r="R132" i="4" s="1"/>
  <c r="P132" i="4"/>
  <c r="O132" i="4"/>
  <c r="T131" i="4"/>
  <c r="S131" i="4"/>
  <c r="Q131" i="4"/>
  <c r="R131" i="4" s="1"/>
  <c r="P131" i="4"/>
  <c r="O131" i="4"/>
  <c r="T130" i="4"/>
  <c r="S130" i="4"/>
  <c r="Q130" i="4"/>
  <c r="R130" i="4" s="1"/>
  <c r="P130" i="4"/>
  <c r="O130" i="4"/>
  <c r="T129" i="4"/>
  <c r="S129" i="4"/>
  <c r="Q129" i="4"/>
  <c r="R129" i="4" s="1"/>
  <c r="P129" i="4"/>
  <c r="O129" i="4"/>
  <c r="T128" i="4"/>
  <c r="S128" i="4"/>
  <c r="R128" i="4"/>
  <c r="Q128" i="4"/>
  <c r="P128" i="4"/>
  <c r="O128" i="4"/>
  <c r="T127" i="4"/>
  <c r="Q127" i="4"/>
  <c r="R127" i="4" s="1"/>
  <c r="P127" i="4"/>
  <c r="O127" i="4"/>
  <c r="T126" i="4"/>
  <c r="S126" i="4"/>
  <c r="Q126" i="4"/>
  <c r="R126" i="4" s="1"/>
  <c r="P126" i="4"/>
  <c r="O126" i="4"/>
  <c r="T125" i="4"/>
  <c r="S125" i="4"/>
  <c r="Q125" i="4"/>
  <c r="R125" i="4" s="1"/>
  <c r="P125" i="4"/>
  <c r="O125" i="4"/>
  <c r="T124" i="4"/>
  <c r="S124" i="4"/>
  <c r="R124" i="4"/>
  <c r="Q124" i="4"/>
  <c r="P124" i="4"/>
  <c r="O124" i="4"/>
  <c r="T123" i="4"/>
  <c r="S123" i="4"/>
  <c r="Q123" i="4"/>
  <c r="R123" i="4" s="1"/>
  <c r="P123" i="4"/>
  <c r="O123" i="4"/>
  <c r="T122" i="4"/>
  <c r="S122" i="4"/>
  <c r="Q122" i="4"/>
  <c r="R122" i="4" s="1"/>
  <c r="P122" i="4"/>
  <c r="O122" i="4"/>
  <c r="T121" i="4"/>
  <c r="Q121" i="4"/>
  <c r="R121" i="4" s="1"/>
  <c r="S121" i="4" s="1"/>
  <c r="P121" i="4"/>
  <c r="O121" i="4"/>
  <c r="T120" i="4"/>
  <c r="S120" i="4"/>
  <c r="Q120" i="4"/>
  <c r="R120" i="4" s="1"/>
  <c r="P120" i="4"/>
  <c r="O120" i="4"/>
  <c r="T119" i="4"/>
  <c r="S119" i="4"/>
  <c r="Q119" i="4"/>
  <c r="R119" i="4" s="1"/>
  <c r="P119" i="4"/>
  <c r="O119" i="4"/>
  <c r="T118" i="4"/>
  <c r="S118" i="4"/>
  <c r="Q118" i="4"/>
  <c r="R118" i="4" s="1"/>
  <c r="P118" i="4"/>
  <c r="O118" i="4"/>
  <c r="T117" i="4"/>
  <c r="S117" i="4"/>
  <c r="Q117" i="4"/>
  <c r="R117" i="4" s="1"/>
  <c r="P117" i="4"/>
  <c r="O117" i="4"/>
  <c r="T116" i="4"/>
  <c r="S116" i="4"/>
  <c r="R116" i="4"/>
  <c r="Q116" i="4"/>
  <c r="P116" i="4"/>
  <c r="O116" i="4"/>
  <c r="T115" i="4"/>
  <c r="Q115" i="4"/>
  <c r="R115" i="4" s="1"/>
  <c r="P115" i="4"/>
  <c r="O115" i="4"/>
  <c r="T114" i="4"/>
  <c r="S114" i="4"/>
  <c r="Q114" i="4"/>
  <c r="R114" i="4" s="1"/>
  <c r="P114" i="4"/>
  <c r="O114" i="4"/>
  <c r="T113" i="4"/>
  <c r="S113" i="4"/>
  <c r="Q113" i="4"/>
  <c r="R113" i="4" s="1"/>
  <c r="P113" i="4"/>
  <c r="O113" i="4"/>
  <c r="T112" i="4"/>
  <c r="S112" i="4"/>
  <c r="Q112" i="4"/>
  <c r="R112" i="4" s="1"/>
  <c r="P112" i="4"/>
  <c r="O112" i="4"/>
  <c r="T111" i="4"/>
  <c r="S111" i="4"/>
  <c r="Q111" i="4"/>
  <c r="R111" i="4" s="1"/>
  <c r="P111" i="4"/>
  <c r="O111" i="4"/>
  <c r="T110" i="4"/>
  <c r="S110" i="4"/>
  <c r="Q110" i="4"/>
  <c r="R110" i="4" s="1"/>
  <c r="P110" i="4"/>
  <c r="O110" i="4"/>
  <c r="T109" i="4"/>
  <c r="Q109" i="4"/>
  <c r="R109" i="4" s="1"/>
  <c r="S109" i="4" s="1"/>
  <c r="P109" i="4"/>
  <c r="O109" i="4"/>
  <c r="T108" i="4"/>
  <c r="S108" i="4"/>
  <c r="Q108" i="4"/>
  <c r="R108" i="4" s="1"/>
  <c r="P108" i="4"/>
  <c r="O108" i="4"/>
  <c r="T107" i="4"/>
  <c r="S107" i="4"/>
  <c r="Q107" i="4"/>
  <c r="R107" i="4" s="1"/>
  <c r="P107" i="4"/>
  <c r="O107" i="4"/>
  <c r="T106" i="4"/>
  <c r="S106" i="4"/>
  <c r="Q106" i="4"/>
  <c r="R106" i="4" s="1"/>
  <c r="P106" i="4"/>
  <c r="O106" i="4"/>
  <c r="T105" i="4"/>
  <c r="S105" i="4"/>
  <c r="Q105" i="4"/>
  <c r="R105" i="4" s="1"/>
  <c r="P105" i="4"/>
  <c r="O105" i="4"/>
  <c r="T104" i="4"/>
  <c r="S104" i="4"/>
  <c r="R104" i="4"/>
  <c r="Q104" i="4"/>
  <c r="P104" i="4"/>
  <c r="O104" i="4"/>
  <c r="T103" i="4"/>
  <c r="Q103" i="4"/>
  <c r="R103" i="4" s="1"/>
  <c r="P103" i="4"/>
  <c r="O103" i="4"/>
  <c r="T102" i="4"/>
  <c r="S102" i="4"/>
  <c r="Q102" i="4"/>
  <c r="R102" i="4" s="1"/>
  <c r="P102" i="4"/>
  <c r="O102" i="4"/>
  <c r="T101" i="4"/>
  <c r="S101" i="4"/>
  <c r="Q101" i="4"/>
  <c r="R101" i="4" s="1"/>
  <c r="P101" i="4"/>
  <c r="O101" i="4"/>
  <c r="T100" i="4"/>
  <c r="S100" i="4"/>
  <c r="R100" i="4"/>
  <c r="Q100" i="4"/>
  <c r="P100" i="4"/>
  <c r="O100" i="4"/>
  <c r="T99" i="4"/>
  <c r="S99" i="4"/>
  <c r="Q99" i="4"/>
  <c r="R99" i="4" s="1"/>
  <c r="P99" i="4"/>
  <c r="O99" i="4"/>
  <c r="T98" i="4"/>
  <c r="S98" i="4"/>
  <c r="Q98" i="4"/>
  <c r="R98" i="4" s="1"/>
  <c r="P98" i="4"/>
  <c r="O98" i="4"/>
  <c r="T97" i="4"/>
  <c r="Q97" i="4"/>
  <c r="R97" i="4" s="1"/>
  <c r="S97" i="4" s="1"/>
  <c r="P97" i="4"/>
  <c r="O97" i="4"/>
  <c r="T96" i="4"/>
  <c r="S96" i="4"/>
  <c r="Q96" i="4"/>
  <c r="R96" i="4" s="1"/>
  <c r="P96" i="4"/>
  <c r="O96" i="4"/>
  <c r="T95" i="4"/>
  <c r="S95" i="4"/>
  <c r="Q95" i="4"/>
  <c r="R95" i="4" s="1"/>
  <c r="P95" i="4"/>
  <c r="O95" i="4"/>
  <c r="T94" i="4"/>
  <c r="S94" i="4"/>
  <c r="Q94" i="4"/>
  <c r="R94" i="4" s="1"/>
  <c r="P94" i="4"/>
  <c r="O94" i="4"/>
  <c r="T93" i="4"/>
  <c r="S93" i="4"/>
  <c r="Q93" i="4"/>
  <c r="R93" i="4" s="1"/>
  <c r="P93" i="4"/>
  <c r="O93" i="4"/>
  <c r="T92" i="4"/>
  <c r="S92" i="4"/>
  <c r="Q92" i="4"/>
  <c r="R92" i="4" s="1"/>
  <c r="P92" i="4"/>
  <c r="O92" i="4"/>
  <c r="T91" i="4"/>
  <c r="Q91" i="4"/>
  <c r="R91" i="4" s="1"/>
  <c r="P91" i="4"/>
  <c r="O91" i="4"/>
  <c r="T90" i="4"/>
  <c r="S90" i="4"/>
  <c r="Q90" i="4"/>
  <c r="R90" i="4" s="1"/>
  <c r="P90" i="4"/>
  <c r="O90" i="4"/>
  <c r="T89" i="4"/>
  <c r="S89" i="4"/>
  <c r="Q89" i="4"/>
  <c r="R89" i="4" s="1"/>
  <c r="P89" i="4"/>
  <c r="O89" i="4"/>
  <c r="T88" i="4"/>
  <c r="S88" i="4"/>
  <c r="R88" i="4"/>
  <c r="Q88" i="4"/>
  <c r="P88" i="4"/>
  <c r="O88" i="4"/>
  <c r="T87" i="4"/>
  <c r="S87" i="4"/>
  <c r="Q87" i="4"/>
  <c r="R87" i="4" s="1"/>
  <c r="P87" i="4"/>
  <c r="O87" i="4"/>
  <c r="T86" i="4"/>
  <c r="S86" i="4"/>
  <c r="Q86" i="4"/>
  <c r="R86" i="4" s="1"/>
  <c r="P86" i="4"/>
  <c r="O86" i="4"/>
  <c r="T85" i="4"/>
  <c r="Q85" i="4"/>
  <c r="R85" i="4" s="1"/>
  <c r="S85" i="4" s="1"/>
  <c r="P85" i="4"/>
  <c r="O85" i="4"/>
  <c r="T84" i="4"/>
  <c r="S84" i="4"/>
  <c r="Q84" i="4"/>
  <c r="R84" i="4" s="1"/>
  <c r="P84" i="4"/>
  <c r="O84" i="4"/>
  <c r="T83" i="4"/>
  <c r="S83" i="4"/>
  <c r="Q83" i="4"/>
  <c r="R83" i="4" s="1"/>
  <c r="P83" i="4"/>
  <c r="O83" i="4"/>
  <c r="T82" i="4"/>
  <c r="S82" i="4"/>
  <c r="Q82" i="4"/>
  <c r="R82" i="4" s="1"/>
  <c r="P82" i="4"/>
  <c r="O82" i="4"/>
  <c r="T81" i="4"/>
  <c r="S81" i="4"/>
  <c r="Q81" i="4"/>
  <c r="R81" i="4" s="1"/>
  <c r="P81" i="4"/>
  <c r="O81" i="4"/>
  <c r="T80" i="4"/>
  <c r="S80" i="4"/>
  <c r="R80" i="4"/>
  <c r="Q80" i="4"/>
  <c r="P80" i="4"/>
  <c r="O80" i="4"/>
  <c r="T79" i="4"/>
  <c r="Q79" i="4"/>
  <c r="R79" i="4" s="1"/>
  <c r="P79" i="4"/>
  <c r="O79" i="4"/>
  <c r="T78" i="4"/>
  <c r="S78" i="4"/>
  <c r="Q78" i="4"/>
  <c r="R78" i="4" s="1"/>
  <c r="P78" i="4"/>
  <c r="O78" i="4"/>
  <c r="T77" i="4"/>
  <c r="S77" i="4"/>
  <c r="Q77" i="4"/>
  <c r="R77" i="4" s="1"/>
  <c r="P77" i="4"/>
  <c r="O77" i="4"/>
  <c r="T76" i="4"/>
  <c r="S76" i="4"/>
  <c r="R76" i="4"/>
  <c r="Q76" i="4"/>
  <c r="P76" i="4"/>
  <c r="O76" i="4"/>
  <c r="T75" i="4"/>
  <c r="S75" i="4"/>
  <c r="Q75" i="4"/>
  <c r="R75" i="4" s="1"/>
  <c r="P75" i="4"/>
  <c r="O75" i="4"/>
  <c r="T74" i="4"/>
  <c r="S74" i="4"/>
  <c r="Q74" i="4"/>
  <c r="R74" i="4" s="1"/>
  <c r="P74" i="4"/>
  <c r="O74" i="4"/>
  <c r="T73" i="4"/>
  <c r="Q73" i="4"/>
  <c r="R73" i="4" s="1"/>
  <c r="S73" i="4" s="1"/>
  <c r="P73" i="4"/>
  <c r="O73" i="4"/>
  <c r="T72" i="4"/>
  <c r="S72" i="4"/>
  <c r="Q72" i="4"/>
  <c r="R72" i="4" s="1"/>
  <c r="P72" i="4"/>
  <c r="O72" i="4"/>
  <c r="T71" i="4"/>
  <c r="S71" i="4"/>
  <c r="Q71" i="4"/>
  <c r="R71" i="4" s="1"/>
  <c r="P71" i="4"/>
  <c r="O71" i="4"/>
  <c r="T70" i="4"/>
  <c r="S70" i="4"/>
  <c r="Q70" i="4"/>
  <c r="R70" i="4" s="1"/>
  <c r="P70" i="4"/>
  <c r="O70" i="4"/>
  <c r="T69" i="4"/>
  <c r="S69" i="4"/>
  <c r="Q69" i="4"/>
  <c r="R69" i="4" s="1"/>
  <c r="P69" i="4"/>
  <c r="O69" i="4"/>
  <c r="T68" i="4"/>
  <c r="S68" i="4"/>
  <c r="R68" i="4"/>
  <c r="Q68" i="4"/>
  <c r="P68" i="4"/>
  <c r="O68" i="4"/>
  <c r="T67" i="4"/>
  <c r="Q67" i="4"/>
  <c r="R67" i="4" s="1"/>
  <c r="P67" i="4"/>
  <c r="O67" i="4"/>
  <c r="T66" i="4"/>
  <c r="S66" i="4"/>
  <c r="Q66" i="4"/>
  <c r="R66" i="4" s="1"/>
  <c r="P66" i="4"/>
  <c r="O66" i="4"/>
  <c r="T65" i="4"/>
  <c r="S65" i="4"/>
  <c r="Q65" i="4"/>
  <c r="R65" i="4" s="1"/>
  <c r="P65" i="4"/>
  <c r="O65" i="4"/>
  <c r="T64" i="4"/>
  <c r="S64" i="4"/>
  <c r="Q64" i="4"/>
  <c r="R64" i="4" s="1"/>
  <c r="P64" i="4"/>
  <c r="O64" i="4"/>
  <c r="T63" i="4"/>
  <c r="S63" i="4"/>
  <c r="Q63" i="4"/>
  <c r="R63" i="4" s="1"/>
  <c r="P63" i="4"/>
  <c r="O63" i="4"/>
  <c r="T62" i="4"/>
  <c r="S62" i="4"/>
  <c r="Q62" i="4"/>
  <c r="R62" i="4" s="1"/>
  <c r="P62" i="4"/>
  <c r="O62" i="4"/>
  <c r="T61" i="4"/>
  <c r="Q61" i="4"/>
  <c r="R61" i="4" s="1"/>
  <c r="S61" i="4" s="1"/>
  <c r="P61" i="4"/>
  <c r="O61" i="4"/>
  <c r="T60" i="4"/>
  <c r="S60" i="4"/>
  <c r="Q60" i="4"/>
  <c r="R60" i="4" s="1"/>
  <c r="P60" i="4"/>
  <c r="O60" i="4"/>
  <c r="T59" i="4"/>
  <c r="S59" i="4"/>
  <c r="Q59" i="4"/>
  <c r="R59" i="4" s="1"/>
  <c r="P59" i="4"/>
  <c r="O59" i="4"/>
  <c r="T58" i="4"/>
  <c r="S58" i="4"/>
  <c r="Q58" i="4"/>
  <c r="R58" i="4" s="1"/>
  <c r="P58" i="4"/>
  <c r="O58" i="4"/>
  <c r="T57" i="4"/>
  <c r="S57" i="4"/>
  <c r="Q57" i="4"/>
  <c r="R57" i="4" s="1"/>
  <c r="P57" i="4"/>
  <c r="O57" i="4"/>
  <c r="T56" i="4"/>
  <c r="S56" i="4"/>
  <c r="R56" i="4"/>
  <c r="Q56" i="4"/>
  <c r="P56" i="4"/>
  <c r="O56" i="4"/>
  <c r="T55" i="4"/>
  <c r="Q55" i="4"/>
  <c r="R55" i="4" s="1"/>
  <c r="P55" i="4"/>
  <c r="O55" i="4"/>
  <c r="T54" i="4"/>
  <c r="S54" i="4"/>
  <c r="Q54" i="4"/>
  <c r="R54" i="4" s="1"/>
  <c r="P54" i="4"/>
  <c r="O54" i="4"/>
  <c r="T53" i="4"/>
  <c r="S53" i="4"/>
  <c r="Q53" i="4"/>
  <c r="R53" i="4" s="1"/>
  <c r="P53" i="4"/>
  <c r="O53" i="4"/>
  <c r="T52" i="4"/>
  <c r="S52" i="4"/>
  <c r="R52" i="4"/>
  <c r="Q52" i="4"/>
  <c r="P52" i="4"/>
  <c r="O52" i="4"/>
  <c r="T51" i="4"/>
  <c r="S51" i="4"/>
  <c r="Q51" i="4"/>
  <c r="R51" i="4" s="1"/>
  <c r="P51" i="4"/>
  <c r="O51" i="4"/>
  <c r="T50" i="4"/>
  <c r="S50" i="4"/>
  <c r="Q50" i="4"/>
  <c r="R50" i="4" s="1"/>
  <c r="P50" i="4"/>
  <c r="O50" i="4"/>
  <c r="T49" i="4"/>
  <c r="Q49" i="4"/>
  <c r="R49" i="4" s="1"/>
  <c r="S49" i="4" s="1"/>
  <c r="P49" i="4"/>
  <c r="O49" i="4"/>
  <c r="T48" i="4"/>
  <c r="S48" i="4"/>
  <c r="Q48" i="4"/>
  <c r="R48" i="4" s="1"/>
  <c r="P48" i="4"/>
  <c r="O48" i="4"/>
  <c r="T47" i="4"/>
  <c r="S47" i="4"/>
  <c r="Q47" i="4"/>
  <c r="R47" i="4" s="1"/>
  <c r="P47" i="4"/>
  <c r="O47" i="4"/>
  <c r="T46" i="4"/>
  <c r="S46" i="4"/>
  <c r="Q46" i="4"/>
  <c r="R46" i="4" s="1"/>
  <c r="P46" i="4"/>
  <c r="O46" i="4"/>
  <c r="T45" i="4"/>
  <c r="S45" i="4"/>
  <c r="Q45" i="4"/>
  <c r="R45" i="4" s="1"/>
  <c r="P45" i="4"/>
  <c r="O45" i="4"/>
  <c r="T44" i="4"/>
  <c r="S44" i="4"/>
  <c r="Q44" i="4"/>
  <c r="R44" i="4" s="1"/>
  <c r="P44" i="4"/>
  <c r="O44" i="4"/>
  <c r="T43" i="4"/>
  <c r="Q43" i="4"/>
  <c r="R43" i="4" s="1"/>
  <c r="P43" i="4"/>
  <c r="O43" i="4"/>
  <c r="T42" i="4"/>
  <c r="S42" i="4"/>
  <c r="Q42" i="4"/>
  <c r="R42" i="4" s="1"/>
  <c r="P42" i="4"/>
  <c r="O42" i="4"/>
  <c r="T41" i="4"/>
  <c r="S41" i="4"/>
  <c r="Q41" i="4"/>
  <c r="R41" i="4" s="1"/>
  <c r="P41" i="4"/>
  <c r="O41" i="4"/>
  <c r="T40" i="4"/>
  <c r="S40" i="4"/>
  <c r="R40" i="4"/>
  <c r="Q40" i="4"/>
  <c r="P40" i="4"/>
  <c r="O40" i="4"/>
  <c r="T39" i="4"/>
  <c r="S39" i="4"/>
  <c r="Q39" i="4"/>
  <c r="R39" i="4" s="1"/>
  <c r="P39" i="4"/>
  <c r="O39" i="4"/>
  <c r="T38" i="4"/>
  <c r="S38" i="4"/>
  <c r="Q38" i="4"/>
  <c r="R38" i="4" s="1"/>
  <c r="P38" i="4"/>
  <c r="O38" i="4"/>
  <c r="T37" i="4"/>
  <c r="Q37" i="4"/>
  <c r="R37" i="4" s="1"/>
  <c r="S37" i="4" s="1"/>
  <c r="P37" i="4"/>
  <c r="O37" i="4"/>
  <c r="T36" i="4"/>
  <c r="S36" i="4"/>
  <c r="Q36" i="4"/>
  <c r="R36" i="4" s="1"/>
  <c r="P36" i="4"/>
  <c r="O36" i="4"/>
  <c r="T35" i="4"/>
  <c r="S35" i="4"/>
  <c r="Q35" i="4"/>
  <c r="R35" i="4" s="1"/>
  <c r="P35" i="4"/>
  <c r="O35" i="4"/>
  <c r="T34" i="4"/>
  <c r="S34" i="4"/>
  <c r="Q34" i="4"/>
  <c r="R34" i="4" s="1"/>
  <c r="P34" i="4"/>
  <c r="O34" i="4"/>
  <c r="T33" i="4"/>
  <c r="S33" i="4"/>
  <c r="Q33" i="4"/>
  <c r="R33" i="4" s="1"/>
  <c r="P33" i="4"/>
  <c r="O33" i="4"/>
  <c r="T32" i="4"/>
  <c r="S32" i="4"/>
  <c r="R32" i="4"/>
  <c r="Q32" i="4"/>
  <c r="P32" i="4"/>
  <c r="O32" i="4"/>
  <c r="T31" i="4"/>
  <c r="Q31" i="4"/>
  <c r="R31" i="4" s="1"/>
  <c r="P31" i="4"/>
  <c r="O31" i="4"/>
  <c r="T30" i="4"/>
  <c r="S30" i="4"/>
  <c r="Q30" i="4"/>
  <c r="R30" i="4" s="1"/>
  <c r="P30" i="4"/>
  <c r="O30" i="4"/>
  <c r="T29" i="4"/>
  <c r="S29" i="4"/>
  <c r="Q29" i="4"/>
  <c r="R29" i="4" s="1"/>
  <c r="P29" i="4"/>
  <c r="O29" i="4"/>
  <c r="T28" i="4"/>
  <c r="S28" i="4"/>
  <c r="R28" i="4"/>
  <c r="Q28" i="4"/>
  <c r="P28" i="4"/>
  <c r="O28" i="4"/>
  <c r="T27" i="4"/>
  <c r="S27" i="4"/>
  <c r="Q27" i="4"/>
  <c r="R27" i="4" s="1"/>
  <c r="P27" i="4"/>
  <c r="O27" i="4"/>
  <c r="T26" i="4"/>
  <c r="S26" i="4"/>
  <c r="Q26" i="4"/>
  <c r="R26" i="4" s="1"/>
  <c r="P26" i="4"/>
  <c r="O26" i="4"/>
  <c r="T25" i="4"/>
  <c r="Q25" i="4"/>
  <c r="R25" i="4" s="1"/>
  <c r="S25" i="4" s="1"/>
  <c r="P25" i="4"/>
  <c r="O25" i="4"/>
  <c r="T24" i="4"/>
  <c r="S24" i="4"/>
  <c r="Q24" i="4"/>
  <c r="R24" i="4" s="1"/>
  <c r="P24" i="4"/>
  <c r="O24" i="4"/>
  <c r="T23" i="4"/>
  <c r="S23" i="4"/>
  <c r="Q23" i="4"/>
  <c r="R23" i="4" s="1"/>
  <c r="P23" i="4"/>
  <c r="O23" i="4"/>
  <c r="T22" i="4"/>
  <c r="S22" i="4"/>
  <c r="Q22" i="4"/>
  <c r="R22" i="4" s="1"/>
  <c r="P22" i="4"/>
  <c r="O22" i="4"/>
  <c r="T21" i="4"/>
  <c r="S21" i="4"/>
  <c r="Q21" i="4"/>
  <c r="R21" i="4" s="1"/>
  <c r="P21" i="4"/>
  <c r="O21" i="4"/>
  <c r="T20" i="4"/>
  <c r="S20" i="4"/>
  <c r="R20" i="4"/>
  <c r="Q20" i="4"/>
  <c r="P20" i="4"/>
  <c r="O20" i="4"/>
  <c r="T19" i="4"/>
  <c r="Q19" i="4"/>
  <c r="R19" i="4" s="1"/>
  <c r="P19" i="4"/>
  <c r="O19" i="4"/>
  <c r="T18" i="4"/>
  <c r="S18" i="4"/>
  <c r="Q18" i="4"/>
  <c r="R18" i="4" s="1"/>
  <c r="P18" i="4"/>
  <c r="O18" i="4"/>
  <c r="T17" i="4"/>
  <c r="S17" i="4"/>
  <c r="Q17" i="4"/>
  <c r="R17" i="4" s="1"/>
  <c r="P17" i="4"/>
  <c r="O17" i="4"/>
  <c r="T16" i="4"/>
  <c r="S16" i="4"/>
  <c r="Q16" i="4"/>
  <c r="R16" i="4" s="1"/>
  <c r="P16" i="4"/>
  <c r="O16" i="4"/>
  <c r="T15" i="4"/>
  <c r="S15" i="4"/>
  <c r="Q15" i="4"/>
  <c r="R15" i="4" s="1"/>
  <c r="P15" i="4"/>
  <c r="O15" i="4"/>
  <c r="T14" i="4"/>
  <c r="S14" i="4"/>
  <c r="Q14" i="4"/>
  <c r="R14" i="4" s="1"/>
  <c r="P14" i="4"/>
  <c r="O14" i="4"/>
  <c r="T13" i="4"/>
  <c r="Q13" i="4"/>
  <c r="R13" i="4" s="1"/>
  <c r="S13" i="4" s="1"/>
  <c r="P13" i="4"/>
  <c r="O13" i="4"/>
  <c r="T12" i="4"/>
  <c r="S12" i="4"/>
  <c r="Q12" i="4"/>
  <c r="R12" i="4" s="1"/>
  <c r="P12" i="4"/>
  <c r="O12" i="4"/>
  <c r="T11" i="4"/>
  <c r="S11" i="4"/>
  <c r="Q11" i="4"/>
  <c r="R11" i="4" s="1"/>
  <c r="P11" i="4"/>
  <c r="O11" i="4"/>
  <c r="T10" i="4"/>
  <c r="S10" i="4"/>
  <c r="Q10" i="4"/>
  <c r="R10" i="4" s="1"/>
  <c r="P10" i="4"/>
  <c r="O10" i="4"/>
  <c r="T9" i="4"/>
  <c r="S9" i="4"/>
  <c r="Q9" i="4"/>
  <c r="R9" i="4" s="1"/>
  <c r="P9" i="4"/>
  <c r="O9" i="4"/>
  <c r="T8" i="4"/>
  <c r="S8" i="4"/>
  <c r="R8" i="4"/>
  <c r="Q8" i="4"/>
  <c r="P8" i="4"/>
  <c r="O8" i="4"/>
  <c r="R7" i="4"/>
  <c r="S7" i="4" s="1"/>
  <c r="Q7" i="4"/>
  <c r="P7" i="4"/>
  <c r="O7" i="4"/>
  <c r="O6" i="4"/>
  <c r="W578" i="3"/>
  <c r="V578" i="3"/>
  <c r="U578" i="3"/>
  <c r="T578" i="3"/>
  <c r="S578" i="3"/>
  <c r="R578" i="3"/>
  <c r="Q578" i="3"/>
  <c r="P578" i="3"/>
  <c r="O578" i="3"/>
  <c r="W577" i="3"/>
  <c r="V577" i="3"/>
  <c r="U577" i="3"/>
  <c r="T577" i="3"/>
  <c r="S577" i="3"/>
  <c r="R577" i="3"/>
  <c r="Q577" i="3"/>
  <c r="P577" i="3"/>
  <c r="O577" i="3"/>
  <c r="W576" i="3"/>
  <c r="V576" i="3"/>
  <c r="U576" i="3"/>
  <c r="T576" i="3"/>
  <c r="S576" i="3"/>
  <c r="R576" i="3"/>
  <c r="Q576" i="3"/>
  <c r="P576" i="3"/>
  <c r="O576" i="3"/>
  <c r="W575" i="3"/>
  <c r="V575" i="3"/>
  <c r="U575" i="3"/>
  <c r="T575" i="3"/>
  <c r="S575" i="3"/>
  <c r="R575" i="3"/>
  <c r="Q575" i="3"/>
  <c r="P575" i="3"/>
  <c r="O575" i="3"/>
  <c r="W574" i="3"/>
  <c r="V574" i="3"/>
  <c r="U574" i="3"/>
  <c r="T574" i="3"/>
  <c r="S574" i="3"/>
  <c r="R574" i="3"/>
  <c r="Q574" i="3"/>
  <c r="P574" i="3"/>
  <c r="O574" i="3"/>
  <c r="W573" i="3"/>
  <c r="V573" i="3"/>
  <c r="U573" i="3"/>
  <c r="T573" i="3"/>
  <c r="S573" i="3"/>
  <c r="R573" i="3"/>
  <c r="Q573" i="3"/>
  <c r="P573" i="3"/>
  <c r="O573" i="3"/>
  <c r="W572" i="3"/>
  <c r="V572" i="3"/>
  <c r="U572" i="3"/>
  <c r="T572" i="3"/>
  <c r="S572" i="3"/>
  <c r="R572" i="3"/>
  <c r="Q572" i="3"/>
  <c r="P572" i="3"/>
  <c r="O572" i="3"/>
  <c r="W571" i="3"/>
  <c r="V571" i="3"/>
  <c r="U571" i="3"/>
  <c r="T571" i="3"/>
  <c r="S571" i="3"/>
  <c r="R571" i="3"/>
  <c r="Q571" i="3"/>
  <c r="P571" i="3"/>
  <c r="O571" i="3"/>
  <c r="W570" i="3"/>
  <c r="V570" i="3"/>
  <c r="U570" i="3"/>
  <c r="T570" i="3"/>
  <c r="S570" i="3"/>
  <c r="R570" i="3"/>
  <c r="Q570" i="3"/>
  <c r="P570" i="3"/>
  <c r="O570" i="3"/>
  <c r="W569" i="3"/>
  <c r="V569" i="3"/>
  <c r="U569" i="3"/>
  <c r="T569" i="3"/>
  <c r="S569" i="3"/>
  <c r="R569" i="3"/>
  <c r="Q569" i="3"/>
  <c r="P569" i="3"/>
  <c r="O569" i="3"/>
  <c r="W568" i="3"/>
  <c r="U568" i="3"/>
  <c r="T568" i="3"/>
  <c r="S568" i="3"/>
  <c r="R568" i="3"/>
  <c r="P568" i="3"/>
  <c r="O568" i="3"/>
  <c r="Q568" i="3" s="1"/>
  <c r="W567" i="3"/>
  <c r="V567" i="3"/>
  <c r="U567" i="3"/>
  <c r="T567" i="3"/>
  <c r="S567" i="3"/>
  <c r="R567" i="3"/>
  <c r="Q567" i="3"/>
  <c r="P567" i="3"/>
  <c r="O567" i="3"/>
  <c r="W566" i="3"/>
  <c r="V566" i="3"/>
  <c r="U566" i="3"/>
  <c r="T566" i="3"/>
  <c r="S566" i="3"/>
  <c r="R566" i="3"/>
  <c r="Q566" i="3"/>
  <c r="P566" i="3"/>
  <c r="O566" i="3"/>
  <c r="W565" i="3"/>
  <c r="V565" i="3"/>
  <c r="U565" i="3"/>
  <c r="T565" i="3"/>
  <c r="S565" i="3"/>
  <c r="R565" i="3"/>
  <c r="Q565" i="3"/>
  <c r="P565" i="3"/>
  <c r="O565" i="3"/>
  <c r="W564" i="3"/>
  <c r="V564" i="3"/>
  <c r="U564" i="3"/>
  <c r="T564" i="3"/>
  <c r="S564" i="3"/>
  <c r="R564" i="3"/>
  <c r="Q564" i="3"/>
  <c r="P564" i="3"/>
  <c r="O564" i="3"/>
  <c r="W563" i="3"/>
  <c r="V563" i="3"/>
  <c r="U563" i="3"/>
  <c r="T563" i="3"/>
  <c r="S563" i="3"/>
  <c r="R563" i="3"/>
  <c r="Q563" i="3"/>
  <c r="P563" i="3"/>
  <c r="O563" i="3"/>
  <c r="W562" i="3"/>
  <c r="V562" i="3"/>
  <c r="U562" i="3"/>
  <c r="T562" i="3"/>
  <c r="S562" i="3"/>
  <c r="R562" i="3"/>
  <c r="Q562" i="3"/>
  <c r="P562" i="3"/>
  <c r="O562" i="3"/>
  <c r="W561" i="3"/>
  <c r="V561" i="3"/>
  <c r="U561" i="3"/>
  <c r="T561" i="3"/>
  <c r="S561" i="3"/>
  <c r="R561" i="3"/>
  <c r="Q561" i="3"/>
  <c r="P561" i="3"/>
  <c r="O561" i="3"/>
  <c r="W560" i="3"/>
  <c r="V560" i="3"/>
  <c r="U560" i="3"/>
  <c r="T560" i="3"/>
  <c r="S560" i="3"/>
  <c r="R560" i="3"/>
  <c r="Q560" i="3"/>
  <c r="P560" i="3"/>
  <c r="O560" i="3"/>
  <c r="W559" i="3"/>
  <c r="V559" i="3"/>
  <c r="U559" i="3"/>
  <c r="T559" i="3"/>
  <c r="S559" i="3"/>
  <c r="R559" i="3"/>
  <c r="Q559" i="3"/>
  <c r="P559" i="3"/>
  <c r="O559" i="3"/>
  <c r="W558" i="3"/>
  <c r="V558" i="3"/>
  <c r="U558" i="3"/>
  <c r="T558" i="3"/>
  <c r="S558" i="3"/>
  <c r="R558" i="3"/>
  <c r="Q558" i="3"/>
  <c r="P558" i="3"/>
  <c r="O558" i="3"/>
  <c r="W557" i="3"/>
  <c r="V557" i="3"/>
  <c r="U557" i="3"/>
  <c r="T557" i="3"/>
  <c r="S557" i="3"/>
  <c r="R557" i="3"/>
  <c r="P557" i="3"/>
  <c r="O557" i="3"/>
  <c r="Q557" i="3" s="1"/>
  <c r="W556" i="3"/>
  <c r="V556" i="3"/>
  <c r="U556" i="3"/>
  <c r="T556" i="3"/>
  <c r="S556" i="3"/>
  <c r="R556" i="3"/>
  <c r="Q556" i="3"/>
  <c r="P556" i="3"/>
  <c r="O556" i="3"/>
  <c r="W555" i="3"/>
  <c r="V555" i="3"/>
  <c r="U555" i="3"/>
  <c r="T555" i="3"/>
  <c r="S555" i="3"/>
  <c r="R555" i="3"/>
  <c r="Q555" i="3"/>
  <c r="P555" i="3"/>
  <c r="O555" i="3"/>
  <c r="W554" i="3"/>
  <c r="V554" i="3"/>
  <c r="U554" i="3"/>
  <c r="T554" i="3"/>
  <c r="S554" i="3"/>
  <c r="R554" i="3"/>
  <c r="Q554" i="3"/>
  <c r="P554" i="3"/>
  <c r="O554" i="3"/>
  <c r="W553" i="3"/>
  <c r="V553" i="3"/>
  <c r="U553" i="3"/>
  <c r="T553" i="3"/>
  <c r="S553" i="3"/>
  <c r="R553" i="3"/>
  <c r="Q553" i="3"/>
  <c r="P553" i="3"/>
  <c r="O553" i="3"/>
  <c r="W552" i="3"/>
  <c r="V552" i="3"/>
  <c r="U552" i="3"/>
  <c r="T552" i="3"/>
  <c r="S552" i="3"/>
  <c r="R552" i="3"/>
  <c r="Q552" i="3"/>
  <c r="P552" i="3"/>
  <c r="O552" i="3"/>
  <c r="W551" i="3"/>
  <c r="V551" i="3"/>
  <c r="U551" i="3"/>
  <c r="T551" i="3"/>
  <c r="S551" i="3"/>
  <c r="R551" i="3"/>
  <c r="Q551" i="3"/>
  <c r="P551" i="3"/>
  <c r="O551" i="3"/>
  <c r="W550" i="3"/>
  <c r="V550" i="3"/>
  <c r="U550" i="3"/>
  <c r="T550" i="3"/>
  <c r="S550" i="3"/>
  <c r="R550" i="3"/>
  <c r="Q550" i="3"/>
  <c r="P550" i="3"/>
  <c r="O550" i="3"/>
  <c r="W549" i="3"/>
  <c r="V549" i="3"/>
  <c r="U549" i="3"/>
  <c r="T549" i="3"/>
  <c r="S549" i="3"/>
  <c r="R549" i="3"/>
  <c r="Q549" i="3"/>
  <c r="P549" i="3"/>
  <c r="O549" i="3"/>
  <c r="W548" i="3"/>
  <c r="V548" i="3"/>
  <c r="U548" i="3"/>
  <c r="T548" i="3"/>
  <c r="S548" i="3"/>
  <c r="R548" i="3"/>
  <c r="Q548" i="3"/>
  <c r="P548" i="3"/>
  <c r="O548" i="3"/>
  <c r="W547" i="3"/>
  <c r="V547" i="3"/>
  <c r="U547" i="3"/>
  <c r="T547" i="3"/>
  <c r="S547" i="3"/>
  <c r="R547" i="3"/>
  <c r="Q547" i="3"/>
  <c r="P547" i="3"/>
  <c r="O547" i="3"/>
  <c r="W546" i="3"/>
  <c r="U546" i="3"/>
  <c r="T546" i="3"/>
  <c r="S546" i="3"/>
  <c r="R546" i="3"/>
  <c r="Q546" i="3"/>
  <c r="P546" i="3"/>
  <c r="O546" i="3"/>
  <c r="V546" i="3" s="1"/>
  <c r="W545" i="3"/>
  <c r="V545" i="3"/>
  <c r="U545" i="3"/>
  <c r="T545" i="3"/>
  <c r="S545" i="3"/>
  <c r="R545" i="3"/>
  <c r="Q545" i="3"/>
  <c r="P545" i="3"/>
  <c r="O545" i="3"/>
  <c r="W544" i="3"/>
  <c r="V544" i="3"/>
  <c r="U544" i="3"/>
  <c r="T544" i="3"/>
  <c r="S544" i="3"/>
  <c r="R544" i="3"/>
  <c r="Q544" i="3"/>
  <c r="P544" i="3"/>
  <c r="O544" i="3"/>
  <c r="W543" i="3"/>
  <c r="V543" i="3"/>
  <c r="U543" i="3"/>
  <c r="T543" i="3"/>
  <c r="S543" i="3"/>
  <c r="R543" i="3"/>
  <c r="Q543" i="3"/>
  <c r="P543" i="3"/>
  <c r="O543" i="3"/>
  <c r="W542" i="3"/>
  <c r="V542" i="3"/>
  <c r="U542" i="3"/>
  <c r="T542" i="3"/>
  <c r="S542" i="3"/>
  <c r="R542" i="3"/>
  <c r="Q542" i="3"/>
  <c r="P542" i="3"/>
  <c r="O542" i="3"/>
  <c r="W541" i="3"/>
  <c r="V541" i="3"/>
  <c r="U541" i="3"/>
  <c r="T541" i="3"/>
  <c r="S541" i="3"/>
  <c r="R541" i="3"/>
  <c r="Q541" i="3"/>
  <c r="P541" i="3"/>
  <c r="O541" i="3"/>
  <c r="W540" i="3"/>
  <c r="V540" i="3"/>
  <c r="U540" i="3"/>
  <c r="T540" i="3"/>
  <c r="S540" i="3"/>
  <c r="R540" i="3"/>
  <c r="Q540" i="3"/>
  <c r="P540" i="3"/>
  <c r="O540" i="3"/>
  <c r="W539" i="3"/>
  <c r="V539" i="3"/>
  <c r="U539" i="3"/>
  <c r="T539" i="3"/>
  <c r="S539" i="3"/>
  <c r="R539" i="3"/>
  <c r="Q539" i="3"/>
  <c r="P539" i="3"/>
  <c r="O539" i="3"/>
  <c r="W538" i="3"/>
  <c r="V538" i="3"/>
  <c r="U538" i="3"/>
  <c r="T538" i="3"/>
  <c r="S538" i="3"/>
  <c r="R538" i="3"/>
  <c r="Q538" i="3"/>
  <c r="P538" i="3"/>
  <c r="O538" i="3"/>
  <c r="W537" i="3"/>
  <c r="V537" i="3"/>
  <c r="U537" i="3"/>
  <c r="T537" i="3"/>
  <c r="S537" i="3"/>
  <c r="R537" i="3"/>
  <c r="Q537" i="3"/>
  <c r="P537" i="3"/>
  <c r="O537" i="3"/>
  <c r="W536" i="3"/>
  <c r="V536" i="3"/>
  <c r="U536" i="3"/>
  <c r="T536" i="3"/>
  <c r="S536" i="3"/>
  <c r="R536" i="3"/>
  <c r="Q536" i="3"/>
  <c r="P536" i="3"/>
  <c r="O536" i="3"/>
  <c r="W535" i="3"/>
  <c r="U535" i="3"/>
  <c r="T535" i="3"/>
  <c r="S535" i="3"/>
  <c r="R535" i="3"/>
  <c r="P535" i="3"/>
  <c r="Q535" i="3" s="1"/>
  <c r="O535" i="3"/>
  <c r="V535" i="3" s="1"/>
  <c r="W534" i="3"/>
  <c r="V534" i="3"/>
  <c r="U534" i="3"/>
  <c r="T534" i="3"/>
  <c r="S534" i="3"/>
  <c r="R534" i="3"/>
  <c r="Q534" i="3"/>
  <c r="P534" i="3"/>
  <c r="O534" i="3"/>
  <c r="W533" i="3"/>
  <c r="V533" i="3"/>
  <c r="U533" i="3"/>
  <c r="T533" i="3"/>
  <c r="S533" i="3"/>
  <c r="R533" i="3"/>
  <c r="Q533" i="3"/>
  <c r="P533" i="3"/>
  <c r="O533" i="3"/>
  <c r="W532" i="3"/>
  <c r="V532" i="3"/>
  <c r="U532" i="3"/>
  <c r="T532" i="3"/>
  <c r="S532" i="3"/>
  <c r="R532" i="3"/>
  <c r="Q532" i="3"/>
  <c r="P532" i="3"/>
  <c r="O532" i="3"/>
  <c r="W531" i="3"/>
  <c r="V531" i="3"/>
  <c r="U531" i="3"/>
  <c r="T531" i="3"/>
  <c r="S531" i="3"/>
  <c r="R531" i="3"/>
  <c r="Q531" i="3"/>
  <c r="P531" i="3"/>
  <c r="O531" i="3"/>
  <c r="W530" i="3"/>
  <c r="V530" i="3"/>
  <c r="U530" i="3"/>
  <c r="T530" i="3"/>
  <c r="S530" i="3"/>
  <c r="R530" i="3"/>
  <c r="Q530" i="3"/>
  <c r="P530" i="3"/>
  <c r="O530" i="3"/>
  <c r="W529" i="3"/>
  <c r="V529" i="3"/>
  <c r="U529" i="3"/>
  <c r="T529" i="3"/>
  <c r="S529" i="3"/>
  <c r="R529" i="3"/>
  <c r="Q529" i="3"/>
  <c r="P529" i="3"/>
  <c r="O529" i="3"/>
  <c r="W528" i="3"/>
  <c r="V528" i="3"/>
  <c r="U528" i="3"/>
  <c r="T528" i="3"/>
  <c r="S528" i="3"/>
  <c r="R528" i="3"/>
  <c r="Q528" i="3"/>
  <c r="P528" i="3"/>
  <c r="O528" i="3"/>
  <c r="W527" i="3"/>
  <c r="V527" i="3"/>
  <c r="U527" i="3"/>
  <c r="T527" i="3"/>
  <c r="S527" i="3"/>
  <c r="R527" i="3"/>
  <c r="Q527" i="3"/>
  <c r="P527" i="3"/>
  <c r="O527" i="3"/>
  <c r="W526" i="3"/>
  <c r="V526" i="3"/>
  <c r="U526" i="3"/>
  <c r="T526" i="3"/>
  <c r="S526" i="3"/>
  <c r="R526" i="3"/>
  <c r="Q526" i="3"/>
  <c r="P526" i="3"/>
  <c r="O526" i="3"/>
  <c r="W525" i="3"/>
  <c r="V525" i="3"/>
  <c r="U525" i="3"/>
  <c r="T525" i="3"/>
  <c r="S525" i="3"/>
  <c r="R525" i="3"/>
  <c r="Q525" i="3"/>
  <c r="P525" i="3"/>
  <c r="O525" i="3"/>
  <c r="W524" i="3"/>
  <c r="U524" i="3"/>
  <c r="T524" i="3"/>
  <c r="S524" i="3"/>
  <c r="R524" i="3"/>
  <c r="P524" i="3"/>
  <c r="Q524" i="3" s="1"/>
  <c r="O524" i="3"/>
  <c r="V524" i="3" s="1"/>
  <c r="W523" i="3"/>
  <c r="V523" i="3"/>
  <c r="U523" i="3"/>
  <c r="T523" i="3"/>
  <c r="S523" i="3"/>
  <c r="R523" i="3"/>
  <c r="Q523" i="3"/>
  <c r="P523" i="3"/>
  <c r="O523" i="3"/>
  <c r="W522" i="3"/>
  <c r="V522" i="3"/>
  <c r="U522" i="3"/>
  <c r="T522" i="3"/>
  <c r="S522" i="3"/>
  <c r="R522" i="3"/>
  <c r="Q522" i="3"/>
  <c r="P522" i="3"/>
  <c r="O522" i="3"/>
  <c r="W521" i="3"/>
  <c r="V521" i="3"/>
  <c r="U521" i="3"/>
  <c r="T521" i="3"/>
  <c r="S521" i="3"/>
  <c r="R521" i="3"/>
  <c r="Q521" i="3"/>
  <c r="P521" i="3"/>
  <c r="O521" i="3"/>
  <c r="W520" i="3"/>
  <c r="V520" i="3"/>
  <c r="U520" i="3"/>
  <c r="T520" i="3"/>
  <c r="S520" i="3"/>
  <c r="R520" i="3"/>
  <c r="Q520" i="3"/>
  <c r="P520" i="3"/>
  <c r="O520" i="3"/>
  <c r="W519" i="3"/>
  <c r="V519" i="3"/>
  <c r="U519" i="3"/>
  <c r="T519" i="3"/>
  <c r="S519" i="3"/>
  <c r="R519" i="3"/>
  <c r="Q519" i="3"/>
  <c r="P519" i="3"/>
  <c r="O519" i="3"/>
  <c r="W518" i="3"/>
  <c r="V518" i="3"/>
  <c r="U518" i="3"/>
  <c r="T518" i="3"/>
  <c r="S518" i="3"/>
  <c r="R518" i="3"/>
  <c r="Q518" i="3"/>
  <c r="P518" i="3"/>
  <c r="O518" i="3"/>
  <c r="W517" i="3"/>
  <c r="V517" i="3"/>
  <c r="U517" i="3"/>
  <c r="T517" i="3"/>
  <c r="S517" i="3"/>
  <c r="R517" i="3"/>
  <c r="Q517" i="3"/>
  <c r="P517" i="3"/>
  <c r="O517" i="3"/>
  <c r="W516" i="3"/>
  <c r="V516" i="3"/>
  <c r="U516" i="3"/>
  <c r="T516" i="3"/>
  <c r="S516" i="3"/>
  <c r="R516" i="3"/>
  <c r="Q516" i="3"/>
  <c r="P516" i="3"/>
  <c r="O516" i="3"/>
  <c r="W515" i="3"/>
  <c r="V515" i="3"/>
  <c r="U515" i="3"/>
  <c r="T515" i="3"/>
  <c r="S515" i="3"/>
  <c r="R515" i="3"/>
  <c r="Q515" i="3"/>
  <c r="P515" i="3"/>
  <c r="O515" i="3"/>
  <c r="W514" i="3"/>
  <c r="V514" i="3"/>
  <c r="U514" i="3"/>
  <c r="T514" i="3"/>
  <c r="S514" i="3"/>
  <c r="R514" i="3"/>
  <c r="Q514" i="3"/>
  <c r="P514" i="3"/>
  <c r="O514" i="3"/>
  <c r="W513" i="3"/>
  <c r="U513" i="3"/>
  <c r="T513" i="3"/>
  <c r="S513" i="3"/>
  <c r="R513" i="3"/>
  <c r="P513" i="3"/>
  <c r="V513" i="3" s="1"/>
  <c r="O513" i="3"/>
  <c r="W512" i="3"/>
  <c r="V512" i="3"/>
  <c r="U512" i="3"/>
  <c r="T512" i="3"/>
  <c r="S512" i="3"/>
  <c r="R512" i="3"/>
  <c r="Q512" i="3"/>
  <c r="P512" i="3"/>
  <c r="O512" i="3"/>
  <c r="W511" i="3"/>
  <c r="V511" i="3"/>
  <c r="U511" i="3"/>
  <c r="T511" i="3"/>
  <c r="S511" i="3"/>
  <c r="R511" i="3"/>
  <c r="Q511" i="3"/>
  <c r="P511" i="3"/>
  <c r="O511" i="3"/>
  <c r="W510" i="3"/>
  <c r="V510" i="3"/>
  <c r="U510" i="3"/>
  <c r="T510" i="3"/>
  <c r="S510" i="3"/>
  <c r="R510" i="3"/>
  <c r="Q510" i="3"/>
  <c r="P510" i="3"/>
  <c r="O510" i="3"/>
  <c r="W509" i="3"/>
  <c r="V509" i="3"/>
  <c r="U509" i="3"/>
  <c r="T509" i="3"/>
  <c r="S509" i="3"/>
  <c r="R509" i="3"/>
  <c r="Q509" i="3"/>
  <c r="P509" i="3"/>
  <c r="O509" i="3"/>
  <c r="W508" i="3"/>
  <c r="V508" i="3"/>
  <c r="U508" i="3"/>
  <c r="T508" i="3"/>
  <c r="S508" i="3"/>
  <c r="R508" i="3"/>
  <c r="Q508" i="3"/>
  <c r="P508" i="3"/>
  <c r="O508" i="3"/>
  <c r="W507" i="3"/>
  <c r="V507" i="3"/>
  <c r="U507" i="3"/>
  <c r="T507" i="3"/>
  <c r="S507" i="3"/>
  <c r="R507" i="3"/>
  <c r="Q507" i="3"/>
  <c r="P507" i="3"/>
  <c r="O507" i="3"/>
  <c r="W506" i="3"/>
  <c r="V506" i="3"/>
  <c r="U506" i="3"/>
  <c r="T506" i="3"/>
  <c r="S506" i="3"/>
  <c r="R506" i="3"/>
  <c r="Q506" i="3"/>
  <c r="P506" i="3"/>
  <c r="O506" i="3"/>
  <c r="W505" i="3"/>
  <c r="V505" i="3"/>
  <c r="U505" i="3"/>
  <c r="T505" i="3"/>
  <c r="S505" i="3"/>
  <c r="R505" i="3"/>
  <c r="Q505" i="3"/>
  <c r="P505" i="3"/>
  <c r="O505" i="3"/>
  <c r="W504" i="3"/>
  <c r="V504" i="3"/>
  <c r="U504" i="3"/>
  <c r="T504" i="3"/>
  <c r="S504" i="3"/>
  <c r="R504" i="3"/>
  <c r="Q504" i="3"/>
  <c r="P504" i="3"/>
  <c r="O504" i="3"/>
  <c r="W503" i="3"/>
  <c r="V503" i="3"/>
  <c r="U503" i="3"/>
  <c r="T503" i="3"/>
  <c r="S503" i="3"/>
  <c r="R503" i="3"/>
  <c r="Q503" i="3"/>
  <c r="P503" i="3"/>
  <c r="O503" i="3"/>
  <c r="W502" i="3"/>
  <c r="V502" i="3"/>
  <c r="U502" i="3"/>
  <c r="T502" i="3"/>
  <c r="S502" i="3"/>
  <c r="R502" i="3"/>
  <c r="Q502" i="3"/>
  <c r="P502" i="3"/>
  <c r="O502" i="3"/>
  <c r="W501" i="3"/>
  <c r="V501" i="3"/>
  <c r="U501" i="3"/>
  <c r="T501" i="3"/>
  <c r="S501" i="3"/>
  <c r="R501" i="3"/>
  <c r="Q501" i="3"/>
  <c r="P501" i="3"/>
  <c r="O501" i="3"/>
  <c r="W500" i="3"/>
  <c r="V500" i="3"/>
  <c r="U500" i="3"/>
  <c r="T500" i="3"/>
  <c r="S500" i="3"/>
  <c r="R500" i="3"/>
  <c r="Q500" i="3"/>
  <c r="P500" i="3"/>
  <c r="O500" i="3"/>
  <c r="W499" i="3"/>
  <c r="V499" i="3"/>
  <c r="U499" i="3"/>
  <c r="T499" i="3"/>
  <c r="S499" i="3"/>
  <c r="R499" i="3"/>
  <c r="Q499" i="3"/>
  <c r="P499" i="3"/>
  <c r="O499" i="3"/>
  <c r="W498" i="3"/>
  <c r="V498" i="3"/>
  <c r="U498" i="3"/>
  <c r="T498" i="3"/>
  <c r="S498" i="3"/>
  <c r="R498" i="3"/>
  <c r="Q498" i="3"/>
  <c r="P498" i="3"/>
  <c r="O498" i="3"/>
  <c r="W497" i="3"/>
  <c r="V497" i="3"/>
  <c r="U497" i="3"/>
  <c r="T497" i="3"/>
  <c r="S497" i="3"/>
  <c r="R497" i="3"/>
  <c r="Q497" i="3"/>
  <c r="P497" i="3"/>
  <c r="O497" i="3"/>
  <c r="W496" i="3"/>
  <c r="V496" i="3"/>
  <c r="U496" i="3"/>
  <c r="T496" i="3"/>
  <c r="S496" i="3"/>
  <c r="R496" i="3"/>
  <c r="Q496" i="3"/>
  <c r="P496" i="3"/>
  <c r="O496" i="3"/>
  <c r="W495" i="3"/>
  <c r="V495" i="3"/>
  <c r="U495" i="3"/>
  <c r="T495" i="3"/>
  <c r="S495" i="3"/>
  <c r="R495" i="3"/>
  <c r="Q495" i="3"/>
  <c r="P495" i="3"/>
  <c r="O495" i="3"/>
  <c r="W494" i="3"/>
  <c r="V494" i="3"/>
  <c r="U494" i="3"/>
  <c r="T494" i="3"/>
  <c r="S494" i="3"/>
  <c r="R494" i="3"/>
  <c r="Q494" i="3"/>
  <c r="P494" i="3"/>
  <c r="O494" i="3"/>
  <c r="W493" i="3"/>
  <c r="V493" i="3"/>
  <c r="U493" i="3"/>
  <c r="T493" i="3"/>
  <c r="S493" i="3"/>
  <c r="R493" i="3"/>
  <c r="Q493" i="3"/>
  <c r="P493" i="3"/>
  <c r="O493" i="3"/>
  <c r="W492" i="3"/>
  <c r="V492" i="3"/>
  <c r="U492" i="3"/>
  <c r="T492" i="3"/>
  <c r="S492" i="3"/>
  <c r="R492" i="3"/>
  <c r="Q492" i="3"/>
  <c r="P492" i="3"/>
  <c r="O492" i="3"/>
  <c r="W491" i="3"/>
  <c r="U491" i="3"/>
  <c r="T491" i="3"/>
  <c r="S491" i="3"/>
  <c r="R491" i="3"/>
  <c r="P491" i="3"/>
  <c r="V491" i="3" s="1"/>
  <c r="O491" i="3"/>
  <c r="W490" i="3"/>
  <c r="V490" i="3"/>
  <c r="U490" i="3"/>
  <c r="T490" i="3"/>
  <c r="S490" i="3"/>
  <c r="R490" i="3"/>
  <c r="Q490" i="3"/>
  <c r="P490" i="3"/>
  <c r="O490" i="3"/>
  <c r="W489" i="3"/>
  <c r="V489" i="3"/>
  <c r="U489" i="3"/>
  <c r="T489" i="3"/>
  <c r="S489" i="3"/>
  <c r="R489" i="3"/>
  <c r="Q489" i="3"/>
  <c r="P489" i="3"/>
  <c r="O489" i="3"/>
  <c r="W488" i="3"/>
  <c r="V488" i="3"/>
  <c r="U488" i="3"/>
  <c r="T488" i="3"/>
  <c r="S488" i="3"/>
  <c r="R488" i="3"/>
  <c r="Q488" i="3"/>
  <c r="P488" i="3"/>
  <c r="O488" i="3"/>
  <c r="W487" i="3"/>
  <c r="V487" i="3"/>
  <c r="U487" i="3"/>
  <c r="T487" i="3"/>
  <c r="S487" i="3"/>
  <c r="R487" i="3"/>
  <c r="Q487" i="3"/>
  <c r="P487" i="3"/>
  <c r="O487" i="3"/>
  <c r="W486" i="3"/>
  <c r="V486" i="3"/>
  <c r="U486" i="3"/>
  <c r="T486" i="3"/>
  <c r="S486" i="3"/>
  <c r="R486" i="3"/>
  <c r="Q486" i="3"/>
  <c r="P486" i="3"/>
  <c r="O486" i="3"/>
  <c r="W485" i="3"/>
  <c r="V485" i="3"/>
  <c r="U485" i="3"/>
  <c r="T485" i="3"/>
  <c r="S485" i="3"/>
  <c r="R485" i="3"/>
  <c r="Q485" i="3"/>
  <c r="P485" i="3"/>
  <c r="O485" i="3"/>
  <c r="W484" i="3"/>
  <c r="V484" i="3"/>
  <c r="U484" i="3"/>
  <c r="T484" i="3"/>
  <c r="S484" i="3"/>
  <c r="R484" i="3"/>
  <c r="Q484" i="3"/>
  <c r="P484" i="3"/>
  <c r="O484" i="3"/>
  <c r="W483" i="3"/>
  <c r="V483" i="3"/>
  <c r="U483" i="3"/>
  <c r="T483" i="3"/>
  <c r="S483" i="3"/>
  <c r="R483" i="3"/>
  <c r="Q483" i="3"/>
  <c r="P483" i="3"/>
  <c r="O483" i="3"/>
  <c r="W482" i="3"/>
  <c r="V482" i="3"/>
  <c r="U482" i="3"/>
  <c r="T482" i="3"/>
  <c r="S482" i="3"/>
  <c r="R482" i="3"/>
  <c r="Q482" i="3"/>
  <c r="P482" i="3"/>
  <c r="O482" i="3"/>
  <c r="W481" i="3"/>
  <c r="V481" i="3"/>
  <c r="U481" i="3"/>
  <c r="T481" i="3"/>
  <c r="S481" i="3"/>
  <c r="R481" i="3"/>
  <c r="Q481" i="3"/>
  <c r="P481" i="3"/>
  <c r="O481" i="3"/>
  <c r="W480" i="3"/>
  <c r="U480" i="3"/>
  <c r="T480" i="3"/>
  <c r="S480" i="3"/>
  <c r="R480" i="3"/>
  <c r="Q480" i="3"/>
  <c r="P480" i="3"/>
  <c r="O480" i="3"/>
  <c r="V480" i="3" s="1"/>
  <c r="W479" i="3"/>
  <c r="V479" i="3"/>
  <c r="U479" i="3"/>
  <c r="T479" i="3"/>
  <c r="S479" i="3"/>
  <c r="R479" i="3"/>
  <c r="Q479" i="3"/>
  <c r="P479" i="3"/>
  <c r="O479" i="3"/>
  <c r="W478" i="3"/>
  <c r="V478" i="3"/>
  <c r="U478" i="3"/>
  <c r="T478" i="3"/>
  <c r="S478" i="3"/>
  <c r="R478" i="3"/>
  <c r="Q478" i="3"/>
  <c r="P478" i="3"/>
  <c r="O478" i="3"/>
  <c r="W477" i="3"/>
  <c r="V477" i="3"/>
  <c r="U477" i="3"/>
  <c r="T477" i="3"/>
  <c r="S477" i="3"/>
  <c r="R477" i="3"/>
  <c r="Q477" i="3"/>
  <c r="P477" i="3"/>
  <c r="O477" i="3"/>
  <c r="W476" i="3"/>
  <c r="V476" i="3"/>
  <c r="U476" i="3"/>
  <c r="T476" i="3"/>
  <c r="S476" i="3"/>
  <c r="R476" i="3"/>
  <c r="Q476" i="3"/>
  <c r="P476" i="3"/>
  <c r="O476" i="3"/>
  <c r="W475" i="3"/>
  <c r="V475" i="3"/>
  <c r="U475" i="3"/>
  <c r="T475" i="3"/>
  <c r="S475" i="3"/>
  <c r="R475" i="3"/>
  <c r="Q475" i="3"/>
  <c r="P475" i="3"/>
  <c r="O475" i="3"/>
  <c r="W474" i="3"/>
  <c r="V474" i="3"/>
  <c r="U474" i="3"/>
  <c r="T474" i="3"/>
  <c r="S474" i="3"/>
  <c r="R474" i="3"/>
  <c r="Q474" i="3"/>
  <c r="P474" i="3"/>
  <c r="O474" i="3"/>
  <c r="W473" i="3"/>
  <c r="V473" i="3"/>
  <c r="U473" i="3"/>
  <c r="T473" i="3"/>
  <c r="S473" i="3"/>
  <c r="R473" i="3"/>
  <c r="Q473" i="3"/>
  <c r="P473" i="3"/>
  <c r="O473" i="3"/>
  <c r="W472" i="3"/>
  <c r="V472" i="3"/>
  <c r="U472" i="3"/>
  <c r="T472" i="3"/>
  <c r="S472" i="3"/>
  <c r="R472" i="3"/>
  <c r="Q472" i="3"/>
  <c r="P472" i="3"/>
  <c r="O472" i="3"/>
  <c r="W471" i="3"/>
  <c r="V471" i="3"/>
  <c r="U471" i="3"/>
  <c r="T471" i="3"/>
  <c r="S471" i="3"/>
  <c r="R471" i="3"/>
  <c r="Q471" i="3"/>
  <c r="P471" i="3"/>
  <c r="O471" i="3"/>
  <c r="W470" i="3"/>
  <c r="V470" i="3"/>
  <c r="U470" i="3"/>
  <c r="T470" i="3"/>
  <c r="S470" i="3"/>
  <c r="R470" i="3"/>
  <c r="Q470" i="3"/>
  <c r="P470" i="3"/>
  <c r="O470" i="3"/>
  <c r="W469" i="3"/>
  <c r="V469" i="3"/>
  <c r="U469" i="3"/>
  <c r="T469" i="3"/>
  <c r="S469" i="3"/>
  <c r="R469" i="3"/>
  <c r="P469" i="3"/>
  <c r="O469" i="3"/>
  <c r="Q469" i="3" s="1"/>
  <c r="W468" i="3"/>
  <c r="V468" i="3"/>
  <c r="U468" i="3"/>
  <c r="T468" i="3"/>
  <c r="S468" i="3"/>
  <c r="R468" i="3"/>
  <c r="Q468" i="3"/>
  <c r="P468" i="3"/>
  <c r="O468" i="3"/>
  <c r="W467" i="3"/>
  <c r="V467" i="3"/>
  <c r="U467" i="3"/>
  <c r="T467" i="3"/>
  <c r="S467" i="3"/>
  <c r="R467" i="3"/>
  <c r="Q467" i="3"/>
  <c r="P467" i="3"/>
  <c r="O467" i="3"/>
  <c r="W466" i="3"/>
  <c r="V466" i="3"/>
  <c r="U466" i="3"/>
  <c r="T466" i="3"/>
  <c r="S466" i="3"/>
  <c r="R466" i="3"/>
  <c r="Q466" i="3"/>
  <c r="P466" i="3"/>
  <c r="O466" i="3"/>
  <c r="W465" i="3"/>
  <c r="V465" i="3"/>
  <c r="U465" i="3"/>
  <c r="T465" i="3"/>
  <c r="S465" i="3"/>
  <c r="R465" i="3"/>
  <c r="Q465" i="3"/>
  <c r="P465" i="3"/>
  <c r="O465" i="3"/>
  <c r="W464" i="3"/>
  <c r="V464" i="3"/>
  <c r="U464" i="3"/>
  <c r="T464" i="3"/>
  <c r="S464" i="3"/>
  <c r="R464" i="3"/>
  <c r="Q464" i="3"/>
  <c r="P464" i="3"/>
  <c r="O464" i="3"/>
  <c r="W463" i="3"/>
  <c r="V463" i="3"/>
  <c r="U463" i="3"/>
  <c r="T463" i="3"/>
  <c r="S463" i="3"/>
  <c r="R463" i="3"/>
  <c r="Q463" i="3"/>
  <c r="P463" i="3"/>
  <c r="O463" i="3"/>
  <c r="W462" i="3"/>
  <c r="V462" i="3"/>
  <c r="U462" i="3"/>
  <c r="T462" i="3"/>
  <c r="S462" i="3"/>
  <c r="R462" i="3"/>
  <c r="Q462" i="3"/>
  <c r="P462" i="3"/>
  <c r="O462" i="3"/>
  <c r="W461" i="3"/>
  <c r="V461" i="3"/>
  <c r="U461" i="3"/>
  <c r="T461" i="3"/>
  <c r="S461" i="3"/>
  <c r="R461" i="3"/>
  <c r="Q461" i="3"/>
  <c r="P461" i="3"/>
  <c r="O461" i="3"/>
  <c r="W460" i="3"/>
  <c r="V460" i="3"/>
  <c r="U460" i="3"/>
  <c r="T460" i="3"/>
  <c r="S460" i="3"/>
  <c r="R460" i="3"/>
  <c r="Q460" i="3"/>
  <c r="P460" i="3"/>
  <c r="O460" i="3"/>
  <c r="W459" i="3"/>
  <c r="V459" i="3"/>
  <c r="U459" i="3"/>
  <c r="T459" i="3"/>
  <c r="S459" i="3"/>
  <c r="R459" i="3"/>
  <c r="Q459" i="3"/>
  <c r="P459" i="3"/>
  <c r="O459" i="3"/>
  <c r="W458" i="3"/>
  <c r="U458" i="3"/>
  <c r="T458" i="3"/>
  <c r="S458" i="3"/>
  <c r="R458" i="3"/>
  <c r="Q458" i="3"/>
  <c r="P458" i="3"/>
  <c r="O458" i="3"/>
  <c r="V458" i="3" s="1"/>
  <c r="W457" i="3"/>
  <c r="V457" i="3"/>
  <c r="U457" i="3"/>
  <c r="T457" i="3"/>
  <c r="S457" i="3"/>
  <c r="R457" i="3"/>
  <c r="Q457" i="3"/>
  <c r="P457" i="3"/>
  <c r="O457" i="3"/>
  <c r="W456" i="3"/>
  <c r="V456" i="3"/>
  <c r="U456" i="3"/>
  <c r="T456" i="3"/>
  <c r="S456" i="3"/>
  <c r="R456" i="3"/>
  <c r="Q456" i="3"/>
  <c r="P456" i="3"/>
  <c r="O456" i="3"/>
  <c r="W455" i="3"/>
  <c r="V455" i="3"/>
  <c r="U455" i="3"/>
  <c r="T455" i="3"/>
  <c r="S455" i="3"/>
  <c r="R455" i="3"/>
  <c r="Q455" i="3"/>
  <c r="P455" i="3"/>
  <c r="O455" i="3"/>
  <c r="W454" i="3"/>
  <c r="V454" i="3"/>
  <c r="U454" i="3"/>
  <c r="T454" i="3"/>
  <c r="S454" i="3"/>
  <c r="R454" i="3"/>
  <c r="Q454" i="3"/>
  <c r="P454" i="3"/>
  <c r="O454" i="3"/>
  <c r="W453" i="3"/>
  <c r="V453" i="3"/>
  <c r="U453" i="3"/>
  <c r="T453" i="3"/>
  <c r="S453" i="3"/>
  <c r="R453" i="3"/>
  <c r="Q453" i="3"/>
  <c r="P453" i="3"/>
  <c r="O453" i="3"/>
  <c r="W452" i="3"/>
  <c r="V452" i="3"/>
  <c r="U452" i="3"/>
  <c r="T452" i="3"/>
  <c r="S452" i="3"/>
  <c r="R452" i="3"/>
  <c r="Q452" i="3"/>
  <c r="P452" i="3"/>
  <c r="O452" i="3"/>
  <c r="W451" i="3"/>
  <c r="V451" i="3"/>
  <c r="U451" i="3"/>
  <c r="T451" i="3"/>
  <c r="S451" i="3"/>
  <c r="R451" i="3"/>
  <c r="Q451" i="3"/>
  <c r="P451" i="3"/>
  <c r="O451" i="3"/>
  <c r="W450" i="3"/>
  <c r="V450" i="3"/>
  <c r="U450" i="3"/>
  <c r="T450" i="3"/>
  <c r="S450" i="3"/>
  <c r="R450" i="3"/>
  <c r="Q450" i="3"/>
  <c r="P450" i="3"/>
  <c r="O450" i="3"/>
  <c r="W449" i="3"/>
  <c r="V449" i="3"/>
  <c r="U449" i="3"/>
  <c r="T449" i="3"/>
  <c r="S449" i="3"/>
  <c r="R449" i="3"/>
  <c r="Q449" i="3"/>
  <c r="P449" i="3"/>
  <c r="O449" i="3"/>
  <c r="W448" i="3"/>
  <c r="V448" i="3"/>
  <c r="U448" i="3"/>
  <c r="T448" i="3"/>
  <c r="S448" i="3"/>
  <c r="R448" i="3"/>
  <c r="Q448" i="3"/>
  <c r="P448" i="3"/>
  <c r="O448" i="3"/>
  <c r="W447" i="3"/>
  <c r="U447" i="3"/>
  <c r="T447" i="3"/>
  <c r="S447" i="3"/>
  <c r="R447" i="3"/>
  <c r="P447" i="3"/>
  <c r="Q447" i="3" s="1"/>
  <c r="O447" i="3"/>
  <c r="V447" i="3" s="1"/>
  <c r="W446" i="3"/>
  <c r="V446" i="3"/>
  <c r="U446" i="3"/>
  <c r="T446" i="3"/>
  <c r="S446" i="3"/>
  <c r="R446" i="3"/>
  <c r="Q446" i="3"/>
  <c r="P446" i="3"/>
  <c r="O446" i="3"/>
  <c r="W445" i="3"/>
  <c r="V445" i="3"/>
  <c r="U445" i="3"/>
  <c r="T445" i="3"/>
  <c r="S445" i="3"/>
  <c r="R445" i="3"/>
  <c r="Q445" i="3"/>
  <c r="P445" i="3"/>
  <c r="O445" i="3"/>
  <c r="W444" i="3"/>
  <c r="V444" i="3"/>
  <c r="U444" i="3"/>
  <c r="T444" i="3"/>
  <c r="S444" i="3"/>
  <c r="R444" i="3"/>
  <c r="Q444" i="3"/>
  <c r="P444" i="3"/>
  <c r="O444" i="3"/>
  <c r="W443" i="3"/>
  <c r="V443" i="3"/>
  <c r="U443" i="3"/>
  <c r="T443" i="3"/>
  <c r="S443" i="3"/>
  <c r="R443" i="3"/>
  <c r="Q443" i="3"/>
  <c r="P443" i="3"/>
  <c r="O443" i="3"/>
  <c r="W442" i="3"/>
  <c r="V442" i="3"/>
  <c r="U442" i="3"/>
  <c r="T442" i="3"/>
  <c r="S442" i="3"/>
  <c r="R442" i="3"/>
  <c r="Q442" i="3"/>
  <c r="P442" i="3"/>
  <c r="O442" i="3"/>
  <c r="W441" i="3"/>
  <c r="V441" i="3"/>
  <c r="U441" i="3"/>
  <c r="T441" i="3"/>
  <c r="S441" i="3"/>
  <c r="R441" i="3"/>
  <c r="Q441" i="3"/>
  <c r="P441" i="3"/>
  <c r="O441" i="3"/>
  <c r="W440" i="3"/>
  <c r="V440" i="3"/>
  <c r="U440" i="3"/>
  <c r="T440" i="3"/>
  <c r="S440" i="3"/>
  <c r="R440" i="3"/>
  <c r="Q440" i="3"/>
  <c r="P440" i="3"/>
  <c r="O440" i="3"/>
  <c r="W439" i="3"/>
  <c r="V439" i="3"/>
  <c r="U439" i="3"/>
  <c r="T439" i="3"/>
  <c r="S439" i="3"/>
  <c r="R439" i="3"/>
  <c r="Q439" i="3"/>
  <c r="P439" i="3"/>
  <c r="O439" i="3"/>
  <c r="W438" i="3"/>
  <c r="V438" i="3"/>
  <c r="U438" i="3"/>
  <c r="T438" i="3"/>
  <c r="S438" i="3"/>
  <c r="R438" i="3"/>
  <c r="Q438" i="3"/>
  <c r="P438" i="3"/>
  <c r="O438" i="3"/>
  <c r="W437" i="3"/>
  <c r="V437" i="3"/>
  <c r="U437" i="3"/>
  <c r="T437" i="3"/>
  <c r="S437" i="3"/>
  <c r="R437" i="3"/>
  <c r="Q437" i="3"/>
  <c r="P437" i="3"/>
  <c r="O437" i="3"/>
  <c r="W436" i="3"/>
  <c r="U436" i="3"/>
  <c r="T436" i="3"/>
  <c r="S436" i="3"/>
  <c r="R436" i="3"/>
  <c r="P436" i="3"/>
  <c r="Q436" i="3" s="1"/>
  <c r="O436" i="3"/>
  <c r="V436" i="3" s="1"/>
  <c r="W435" i="3"/>
  <c r="V435" i="3"/>
  <c r="U435" i="3"/>
  <c r="T435" i="3"/>
  <c r="S435" i="3"/>
  <c r="R435" i="3"/>
  <c r="Q435" i="3"/>
  <c r="P435" i="3"/>
  <c r="O435" i="3"/>
  <c r="W434" i="3"/>
  <c r="V434" i="3"/>
  <c r="U434" i="3"/>
  <c r="T434" i="3"/>
  <c r="S434" i="3"/>
  <c r="R434" i="3"/>
  <c r="Q434" i="3"/>
  <c r="P434" i="3"/>
  <c r="O434" i="3"/>
  <c r="W433" i="3"/>
  <c r="V433" i="3"/>
  <c r="U433" i="3"/>
  <c r="T433" i="3"/>
  <c r="S433" i="3"/>
  <c r="R433" i="3"/>
  <c r="Q433" i="3"/>
  <c r="P433" i="3"/>
  <c r="O433" i="3"/>
  <c r="W432" i="3"/>
  <c r="V432" i="3"/>
  <c r="U432" i="3"/>
  <c r="T432" i="3"/>
  <c r="S432" i="3"/>
  <c r="R432" i="3"/>
  <c r="Q432" i="3"/>
  <c r="P432" i="3"/>
  <c r="O432" i="3"/>
  <c r="W431" i="3"/>
  <c r="V431" i="3"/>
  <c r="U431" i="3"/>
  <c r="T431" i="3"/>
  <c r="S431" i="3"/>
  <c r="R431" i="3"/>
  <c r="Q431" i="3"/>
  <c r="P431" i="3"/>
  <c r="O431" i="3"/>
  <c r="W430" i="3"/>
  <c r="V430" i="3"/>
  <c r="U430" i="3"/>
  <c r="T430" i="3"/>
  <c r="S430" i="3"/>
  <c r="R430" i="3"/>
  <c r="Q430" i="3"/>
  <c r="P430" i="3"/>
  <c r="O430" i="3"/>
  <c r="W429" i="3"/>
  <c r="V429" i="3"/>
  <c r="U429" i="3"/>
  <c r="T429" i="3"/>
  <c r="S429" i="3"/>
  <c r="R429" i="3"/>
  <c r="Q429" i="3"/>
  <c r="P429" i="3"/>
  <c r="O429" i="3"/>
  <c r="W428" i="3"/>
  <c r="V428" i="3"/>
  <c r="U428" i="3"/>
  <c r="T428" i="3"/>
  <c r="S428" i="3"/>
  <c r="R428" i="3"/>
  <c r="Q428" i="3"/>
  <c r="P428" i="3"/>
  <c r="O428" i="3"/>
  <c r="W427" i="3"/>
  <c r="V427" i="3"/>
  <c r="U427" i="3"/>
  <c r="T427" i="3"/>
  <c r="S427" i="3"/>
  <c r="R427" i="3"/>
  <c r="Q427" i="3"/>
  <c r="P427" i="3"/>
  <c r="O427" i="3"/>
  <c r="W426" i="3"/>
  <c r="V426" i="3"/>
  <c r="U426" i="3"/>
  <c r="T426" i="3"/>
  <c r="S426" i="3"/>
  <c r="R426" i="3"/>
  <c r="Q426" i="3"/>
  <c r="P426" i="3"/>
  <c r="O426" i="3"/>
  <c r="W425" i="3"/>
  <c r="U425" i="3"/>
  <c r="T425" i="3"/>
  <c r="S425" i="3"/>
  <c r="R425" i="3"/>
  <c r="P425" i="3"/>
  <c r="V425" i="3" s="1"/>
  <c r="O425" i="3"/>
  <c r="W424" i="3"/>
  <c r="V424" i="3"/>
  <c r="U424" i="3"/>
  <c r="T424" i="3"/>
  <c r="S424" i="3"/>
  <c r="R424" i="3"/>
  <c r="Q424" i="3"/>
  <c r="P424" i="3"/>
  <c r="O424" i="3"/>
  <c r="W423" i="3"/>
  <c r="V423" i="3"/>
  <c r="U423" i="3"/>
  <c r="T423" i="3"/>
  <c r="S423" i="3"/>
  <c r="R423" i="3"/>
  <c r="Q423" i="3"/>
  <c r="P423" i="3"/>
  <c r="O423" i="3"/>
  <c r="W422" i="3"/>
  <c r="V422" i="3"/>
  <c r="U422" i="3"/>
  <c r="T422" i="3"/>
  <c r="S422" i="3"/>
  <c r="R422" i="3"/>
  <c r="Q422" i="3"/>
  <c r="P422" i="3"/>
  <c r="O422" i="3"/>
  <c r="W421" i="3"/>
  <c r="V421" i="3"/>
  <c r="U421" i="3"/>
  <c r="T421" i="3"/>
  <c r="S421" i="3"/>
  <c r="R421" i="3"/>
  <c r="Q421" i="3"/>
  <c r="P421" i="3"/>
  <c r="O421" i="3"/>
  <c r="W420" i="3"/>
  <c r="V420" i="3"/>
  <c r="U420" i="3"/>
  <c r="T420" i="3"/>
  <c r="S420" i="3"/>
  <c r="R420" i="3"/>
  <c r="Q420" i="3"/>
  <c r="P420" i="3"/>
  <c r="O420" i="3"/>
  <c r="W419" i="3"/>
  <c r="V419" i="3"/>
  <c r="U419" i="3"/>
  <c r="T419" i="3"/>
  <c r="S419" i="3"/>
  <c r="R419" i="3"/>
  <c r="Q419" i="3"/>
  <c r="P419" i="3"/>
  <c r="O419" i="3"/>
  <c r="W418" i="3"/>
  <c r="V418" i="3"/>
  <c r="U418" i="3"/>
  <c r="T418" i="3"/>
  <c r="S418" i="3"/>
  <c r="R418" i="3"/>
  <c r="Q418" i="3"/>
  <c r="P418" i="3"/>
  <c r="O418" i="3"/>
  <c r="W417" i="3"/>
  <c r="V417" i="3"/>
  <c r="U417" i="3"/>
  <c r="T417" i="3"/>
  <c r="S417" i="3"/>
  <c r="R417" i="3"/>
  <c r="Q417" i="3"/>
  <c r="P417" i="3"/>
  <c r="O417" i="3"/>
  <c r="W416" i="3"/>
  <c r="V416" i="3"/>
  <c r="U416" i="3"/>
  <c r="T416" i="3"/>
  <c r="S416" i="3"/>
  <c r="R416" i="3"/>
  <c r="Q416" i="3"/>
  <c r="P416" i="3"/>
  <c r="O416" i="3"/>
  <c r="W415" i="3"/>
  <c r="V415" i="3"/>
  <c r="U415" i="3"/>
  <c r="T415" i="3"/>
  <c r="S415" i="3"/>
  <c r="R415" i="3"/>
  <c r="Q415" i="3"/>
  <c r="P415" i="3"/>
  <c r="O415" i="3"/>
  <c r="W414" i="3"/>
  <c r="V414" i="3"/>
  <c r="U414" i="3"/>
  <c r="T414" i="3"/>
  <c r="S414" i="3"/>
  <c r="R414" i="3"/>
  <c r="Q414" i="3"/>
  <c r="P414" i="3"/>
  <c r="O414" i="3"/>
  <c r="W413" i="3"/>
  <c r="V413" i="3"/>
  <c r="U413" i="3"/>
  <c r="T413" i="3"/>
  <c r="S413" i="3"/>
  <c r="R413" i="3"/>
  <c r="Q413" i="3"/>
  <c r="P413" i="3"/>
  <c r="O413" i="3"/>
  <c r="W412" i="3"/>
  <c r="V412" i="3"/>
  <c r="U412" i="3"/>
  <c r="T412" i="3"/>
  <c r="S412" i="3"/>
  <c r="R412" i="3"/>
  <c r="Q412" i="3"/>
  <c r="P412" i="3"/>
  <c r="O412" i="3"/>
  <c r="W411" i="3"/>
  <c r="V411" i="3"/>
  <c r="U411" i="3"/>
  <c r="T411" i="3"/>
  <c r="S411" i="3"/>
  <c r="R411" i="3"/>
  <c r="Q411" i="3"/>
  <c r="P411" i="3"/>
  <c r="O411" i="3"/>
  <c r="W410" i="3"/>
  <c r="V410" i="3"/>
  <c r="U410" i="3"/>
  <c r="T410" i="3"/>
  <c r="S410" i="3"/>
  <c r="R410" i="3"/>
  <c r="Q410" i="3"/>
  <c r="P410" i="3"/>
  <c r="O410" i="3"/>
  <c r="W409" i="3"/>
  <c r="V409" i="3"/>
  <c r="U409" i="3"/>
  <c r="T409" i="3"/>
  <c r="S409" i="3"/>
  <c r="R409" i="3"/>
  <c r="Q409" i="3"/>
  <c r="P409" i="3"/>
  <c r="O409" i="3"/>
  <c r="W408" i="3"/>
  <c r="V408" i="3"/>
  <c r="U408" i="3"/>
  <c r="T408" i="3"/>
  <c r="S408" i="3"/>
  <c r="R408" i="3"/>
  <c r="Q408" i="3"/>
  <c r="P408" i="3"/>
  <c r="O408" i="3"/>
  <c r="W407" i="3"/>
  <c r="V407" i="3"/>
  <c r="U407" i="3"/>
  <c r="T407" i="3"/>
  <c r="S407" i="3"/>
  <c r="R407" i="3"/>
  <c r="Q407" i="3"/>
  <c r="P407" i="3"/>
  <c r="O407" i="3"/>
  <c r="W406" i="3"/>
  <c r="V406" i="3"/>
  <c r="U406" i="3"/>
  <c r="T406" i="3"/>
  <c r="S406" i="3"/>
  <c r="R406" i="3"/>
  <c r="Q406" i="3"/>
  <c r="P406" i="3"/>
  <c r="O406" i="3"/>
  <c r="W405" i="3"/>
  <c r="V405" i="3"/>
  <c r="U405" i="3"/>
  <c r="T405" i="3"/>
  <c r="S405" i="3"/>
  <c r="R405" i="3"/>
  <c r="Q405" i="3"/>
  <c r="P405" i="3"/>
  <c r="O405" i="3"/>
  <c r="W404" i="3"/>
  <c r="V404" i="3"/>
  <c r="U404" i="3"/>
  <c r="T404" i="3"/>
  <c r="S404" i="3"/>
  <c r="R404" i="3"/>
  <c r="Q404" i="3"/>
  <c r="P404" i="3"/>
  <c r="O404" i="3"/>
  <c r="W403" i="3"/>
  <c r="U403" i="3"/>
  <c r="T403" i="3"/>
  <c r="S403" i="3"/>
  <c r="R403" i="3"/>
  <c r="P403" i="3"/>
  <c r="V403" i="3" s="1"/>
  <c r="O403" i="3"/>
  <c r="W402" i="3"/>
  <c r="V402" i="3"/>
  <c r="U402" i="3"/>
  <c r="T402" i="3"/>
  <c r="S402" i="3"/>
  <c r="R402" i="3"/>
  <c r="Q402" i="3"/>
  <c r="P402" i="3"/>
  <c r="O402" i="3"/>
  <c r="W401" i="3"/>
  <c r="V401" i="3"/>
  <c r="U401" i="3"/>
  <c r="T401" i="3"/>
  <c r="S401" i="3"/>
  <c r="R401" i="3"/>
  <c r="Q401" i="3"/>
  <c r="P401" i="3"/>
  <c r="O401" i="3"/>
  <c r="W400" i="3"/>
  <c r="V400" i="3"/>
  <c r="U400" i="3"/>
  <c r="T400" i="3"/>
  <c r="S400" i="3"/>
  <c r="R400" i="3"/>
  <c r="Q400" i="3"/>
  <c r="P400" i="3"/>
  <c r="O400" i="3"/>
  <c r="W399" i="3"/>
  <c r="V399" i="3"/>
  <c r="U399" i="3"/>
  <c r="T399" i="3"/>
  <c r="S399" i="3"/>
  <c r="R399" i="3"/>
  <c r="Q399" i="3"/>
  <c r="P399" i="3"/>
  <c r="O399" i="3"/>
  <c r="W398" i="3"/>
  <c r="V398" i="3"/>
  <c r="U398" i="3"/>
  <c r="T398" i="3"/>
  <c r="S398" i="3"/>
  <c r="R398" i="3"/>
  <c r="Q398" i="3"/>
  <c r="P398" i="3"/>
  <c r="O398" i="3"/>
  <c r="W397" i="3"/>
  <c r="V397" i="3"/>
  <c r="U397" i="3"/>
  <c r="T397" i="3"/>
  <c r="S397" i="3"/>
  <c r="R397" i="3"/>
  <c r="Q397" i="3"/>
  <c r="P397" i="3"/>
  <c r="O397" i="3"/>
  <c r="W396" i="3"/>
  <c r="V396" i="3"/>
  <c r="U396" i="3"/>
  <c r="T396" i="3"/>
  <c r="S396" i="3"/>
  <c r="R396" i="3"/>
  <c r="Q396" i="3"/>
  <c r="P396" i="3"/>
  <c r="O396" i="3"/>
  <c r="W395" i="3"/>
  <c r="V395" i="3"/>
  <c r="U395" i="3"/>
  <c r="T395" i="3"/>
  <c r="S395" i="3"/>
  <c r="R395" i="3"/>
  <c r="Q395" i="3"/>
  <c r="P395" i="3"/>
  <c r="O395" i="3"/>
  <c r="W394" i="3"/>
  <c r="V394" i="3"/>
  <c r="U394" i="3"/>
  <c r="T394" i="3"/>
  <c r="S394" i="3"/>
  <c r="R394" i="3"/>
  <c r="Q394" i="3"/>
  <c r="P394" i="3"/>
  <c r="O394" i="3"/>
  <c r="W393" i="3"/>
  <c r="V393" i="3"/>
  <c r="U393" i="3"/>
  <c r="T393" i="3"/>
  <c r="S393" i="3"/>
  <c r="R393" i="3"/>
  <c r="Q393" i="3"/>
  <c r="P393" i="3"/>
  <c r="O393" i="3"/>
  <c r="W392" i="3"/>
  <c r="U392" i="3"/>
  <c r="T392" i="3"/>
  <c r="S392" i="3"/>
  <c r="R392" i="3"/>
  <c r="Q392" i="3"/>
  <c r="P392" i="3"/>
  <c r="O392" i="3"/>
  <c r="V392" i="3" s="1"/>
  <c r="W391" i="3"/>
  <c r="V391" i="3"/>
  <c r="U391" i="3"/>
  <c r="T391" i="3"/>
  <c r="S391" i="3"/>
  <c r="R391" i="3"/>
  <c r="Q391" i="3"/>
  <c r="P391" i="3"/>
  <c r="O391" i="3"/>
  <c r="W390" i="3"/>
  <c r="V390" i="3"/>
  <c r="U390" i="3"/>
  <c r="T390" i="3"/>
  <c r="S390" i="3"/>
  <c r="R390" i="3"/>
  <c r="Q390" i="3"/>
  <c r="P390" i="3"/>
  <c r="O390" i="3"/>
  <c r="W389" i="3"/>
  <c r="V389" i="3"/>
  <c r="U389" i="3"/>
  <c r="T389" i="3"/>
  <c r="S389" i="3"/>
  <c r="R389" i="3"/>
  <c r="Q389" i="3"/>
  <c r="P389" i="3"/>
  <c r="O389" i="3"/>
  <c r="W388" i="3"/>
  <c r="V388" i="3"/>
  <c r="U388" i="3"/>
  <c r="T388" i="3"/>
  <c r="S388" i="3"/>
  <c r="R388" i="3"/>
  <c r="Q388" i="3"/>
  <c r="P388" i="3"/>
  <c r="O388" i="3"/>
  <c r="W387" i="3"/>
  <c r="V387" i="3"/>
  <c r="U387" i="3"/>
  <c r="T387" i="3"/>
  <c r="S387" i="3"/>
  <c r="R387" i="3"/>
  <c r="Q387" i="3"/>
  <c r="P387" i="3"/>
  <c r="O387" i="3"/>
  <c r="W386" i="3"/>
  <c r="V386" i="3"/>
  <c r="U386" i="3"/>
  <c r="T386" i="3"/>
  <c r="S386" i="3"/>
  <c r="R386" i="3"/>
  <c r="Q386" i="3"/>
  <c r="P386" i="3"/>
  <c r="O386" i="3"/>
  <c r="W385" i="3"/>
  <c r="V385" i="3"/>
  <c r="U385" i="3"/>
  <c r="T385" i="3"/>
  <c r="S385" i="3"/>
  <c r="R385" i="3"/>
  <c r="Q385" i="3"/>
  <c r="P385" i="3"/>
  <c r="O385" i="3"/>
  <c r="W384" i="3"/>
  <c r="V384" i="3"/>
  <c r="U384" i="3"/>
  <c r="T384" i="3"/>
  <c r="S384" i="3"/>
  <c r="R384" i="3"/>
  <c r="Q384" i="3"/>
  <c r="P384" i="3"/>
  <c r="O384" i="3"/>
  <c r="W383" i="3"/>
  <c r="V383" i="3"/>
  <c r="U383" i="3"/>
  <c r="T383" i="3"/>
  <c r="S383" i="3"/>
  <c r="R383" i="3"/>
  <c r="Q383" i="3"/>
  <c r="P383" i="3"/>
  <c r="O383" i="3"/>
  <c r="W382" i="3"/>
  <c r="V382" i="3"/>
  <c r="U382" i="3"/>
  <c r="T382" i="3"/>
  <c r="S382" i="3"/>
  <c r="R382" i="3"/>
  <c r="Q382" i="3"/>
  <c r="P382" i="3"/>
  <c r="O382" i="3"/>
  <c r="W381" i="3"/>
  <c r="V381" i="3"/>
  <c r="U381" i="3"/>
  <c r="T381" i="3"/>
  <c r="S381" i="3"/>
  <c r="R381" i="3"/>
  <c r="P381" i="3"/>
  <c r="O381" i="3"/>
  <c r="Q381" i="3" s="1"/>
  <c r="W380" i="3"/>
  <c r="V380" i="3"/>
  <c r="U380" i="3"/>
  <c r="T380" i="3"/>
  <c r="S380" i="3"/>
  <c r="R380" i="3"/>
  <c r="Q380" i="3"/>
  <c r="P380" i="3"/>
  <c r="O380" i="3"/>
  <c r="W379" i="3"/>
  <c r="V379" i="3"/>
  <c r="U379" i="3"/>
  <c r="T379" i="3"/>
  <c r="S379" i="3"/>
  <c r="R379" i="3"/>
  <c r="Q379" i="3"/>
  <c r="P379" i="3"/>
  <c r="O379" i="3"/>
  <c r="W378" i="3"/>
  <c r="V378" i="3"/>
  <c r="U378" i="3"/>
  <c r="T378" i="3"/>
  <c r="S378" i="3"/>
  <c r="R378" i="3"/>
  <c r="Q378" i="3"/>
  <c r="P378" i="3"/>
  <c r="O378" i="3"/>
  <c r="W377" i="3"/>
  <c r="V377" i="3"/>
  <c r="U377" i="3"/>
  <c r="T377" i="3"/>
  <c r="S377" i="3"/>
  <c r="R377" i="3"/>
  <c r="Q377" i="3"/>
  <c r="P377" i="3"/>
  <c r="O377" i="3"/>
  <c r="W376" i="3"/>
  <c r="V376" i="3"/>
  <c r="U376" i="3"/>
  <c r="T376" i="3"/>
  <c r="S376" i="3"/>
  <c r="R376" i="3"/>
  <c r="Q376" i="3"/>
  <c r="P376" i="3"/>
  <c r="O376" i="3"/>
  <c r="W375" i="3"/>
  <c r="V375" i="3"/>
  <c r="U375" i="3"/>
  <c r="T375" i="3"/>
  <c r="S375" i="3"/>
  <c r="R375" i="3"/>
  <c r="Q375" i="3"/>
  <c r="P375" i="3"/>
  <c r="O375" i="3"/>
  <c r="W374" i="3"/>
  <c r="V374" i="3"/>
  <c r="U374" i="3"/>
  <c r="T374" i="3"/>
  <c r="S374" i="3"/>
  <c r="R374" i="3"/>
  <c r="Q374" i="3"/>
  <c r="P374" i="3"/>
  <c r="O374" i="3"/>
  <c r="W373" i="3"/>
  <c r="V373" i="3"/>
  <c r="U373" i="3"/>
  <c r="T373" i="3"/>
  <c r="S373" i="3"/>
  <c r="R373" i="3"/>
  <c r="Q373" i="3"/>
  <c r="P373" i="3"/>
  <c r="O373" i="3"/>
  <c r="W372" i="3"/>
  <c r="V372" i="3"/>
  <c r="U372" i="3"/>
  <c r="T372" i="3"/>
  <c r="S372" i="3"/>
  <c r="R372" i="3"/>
  <c r="Q372" i="3"/>
  <c r="P372" i="3"/>
  <c r="O372" i="3"/>
  <c r="W371" i="3"/>
  <c r="V371" i="3"/>
  <c r="U371" i="3"/>
  <c r="T371" i="3"/>
  <c r="S371" i="3"/>
  <c r="R371" i="3"/>
  <c r="Q371" i="3"/>
  <c r="P371" i="3"/>
  <c r="O371" i="3"/>
  <c r="W370" i="3"/>
  <c r="U370" i="3"/>
  <c r="T370" i="3"/>
  <c r="S370" i="3"/>
  <c r="R370" i="3"/>
  <c r="Q370" i="3"/>
  <c r="P370" i="3"/>
  <c r="O370" i="3"/>
  <c r="V370" i="3" s="1"/>
  <c r="W369" i="3"/>
  <c r="V369" i="3"/>
  <c r="U369" i="3"/>
  <c r="T369" i="3"/>
  <c r="S369" i="3"/>
  <c r="R369" i="3"/>
  <c r="Q369" i="3"/>
  <c r="P369" i="3"/>
  <c r="O369" i="3"/>
  <c r="W368" i="3"/>
  <c r="V368" i="3"/>
  <c r="U368" i="3"/>
  <c r="T368" i="3"/>
  <c r="S368" i="3"/>
  <c r="R368" i="3"/>
  <c r="Q368" i="3"/>
  <c r="P368" i="3"/>
  <c r="O368" i="3"/>
  <c r="W367" i="3"/>
  <c r="V367" i="3"/>
  <c r="U367" i="3"/>
  <c r="T367" i="3"/>
  <c r="S367" i="3"/>
  <c r="R367" i="3"/>
  <c r="Q367" i="3"/>
  <c r="P367" i="3"/>
  <c r="O367" i="3"/>
  <c r="W366" i="3"/>
  <c r="V366" i="3"/>
  <c r="U366" i="3"/>
  <c r="T366" i="3"/>
  <c r="S366" i="3"/>
  <c r="R366" i="3"/>
  <c r="Q366" i="3"/>
  <c r="P366" i="3"/>
  <c r="O366" i="3"/>
  <c r="W365" i="3"/>
  <c r="V365" i="3"/>
  <c r="U365" i="3"/>
  <c r="T365" i="3"/>
  <c r="S365" i="3"/>
  <c r="R365" i="3"/>
  <c r="Q365" i="3"/>
  <c r="P365" i="3"/>
  <c r="O365" i="3"/>
  <c r="W364" i="3"/>
  <c r="V364" i="3"/>
  <c r="U364" i="3"/>
  <c r="T364" i="3"/>
  <c r="S364" i="3"/>
  <c r="R364" i="3"/>
  <c r="Q364" i="3"/>
  <c r="P364" i="3"/>
  <c r="O364" i="3"/>
  <c r="W363" i="3"/>
  <c r="V363" i="3"/>
  <c r="U363" i="3"/>
  <c r="T363" i="3"/>
  <c r="S363" i="3"/>
  <c r="R363" i="3"/>
  <c r="Q363" i="3"/>
  <c r="P363" i="3"/>
  <c r="O363" i="3"/>
  <c r="W362" i="3"/>
  <c r="V362" i="3"/>
  <c r="U362" i="3"/>
  <c r="T362" i="3"/>
  <c r="S362" i="3"/>
  <c r="R362" i="3"/>
  <c r="Q362" i="3"/>
  <c r="P362" i="3"/>
  <c r="O362" i="3"/>
  <c r="W361" i="3"/>
  <c r="V361" i="3"/>
  <c r="U361" i="3"/>
  <c r="T361" i="3"/>
  <c r="S361" i="3"/>
  <c r="R361" i="3"/>
  <c r="Q361" i="3"/>
  <c r="P361" i="3"/>
  <c r="O361" i="3"/>
  <c r="W360" i="3"/>
  <c r="V360" i="3"/>
  <c r="U360" i="3"/>
  <c r="T360" i="3"/>
  <c r="S360" i="3"/>
  <c r="R360" i="3"/>
  <c r="Q360" i="3"/>
  <c r="P360" i="3"/>
  <c r="O360" i="3"/>
  <c r="W359" i="3"/>
  <c r="U359" i="3"/>
  <c r="T359" i="3"/>
  <c r="S359" i="3"/>
  <c r="R359" i="3"/>
  <c r="P359" i="3"/>
  <c r="Q359" i="3" s="1"/>
  <c r="O359" i="3"/>
  <c r="V359" i="3" s="1"/>
  <c r="W358" i="3"/>
  <c r="V358" i="3"/>
  <c r="U358" i="3"/>
  <c r="T358" i="3"/>
  <c r="S358" i="3"/>
  <c r="R358" i="3"/>
  <c r="Q358" i="3"/>
  <c r="P358" i="3"/>
  <c r="O358" i="3"/>
  <c r="W357" i="3"/>
  <c r="V357" i="3"/>
  <c r="U357" i="3"/>
  <c r="T357" i="3"/>
  <c r="S357" i="3"/>
  <c r="R357" i="3"/>
  <c r="Q357" i="3"/>
  <c r="P357" i="3"/>
  <c r="O357" i="3"/>
  <c r="W356" i="3"/>
  <c r="V356" i="3"/>
  <c r="U356" i="3"/>
  <c r="T356" i="3"/>
  <c r="S356" i="3"/>
  <c r="R356" i="3"/>
  <c r="Q356" i="3"/>
  <c r="P356" i="3"/>
  <c r="O356" i="3"/>
  <c r="W355" i="3"/>
  <c r="V355" i="3"/>
  <c r="U355" i="3"/>
  <c r="T355" i="3"/>
  <c r="S355" i="3"/>
  <c r="R355" i="3"/>
  <c r="Q355" i="3"/>
  <c r="P355" i="3"/>
  <c r="O355" i="3"/>
  <c r="W354" i="3"/>
  <c r="V354" i="3"/>
  <c r="U354" i="3"/>
  <c r="T354" i="3"/>
  <c r="S354" i="3"/>
  <c r="R354" i="3"/>
  <c r="Q354" i="3"/>
  <c r="P354" i="3"/>
  <c r="O354" i="3"/>
  <c r="W353" i="3"/>
  <c r="V353" i="3"/>
  <c r="U353" i="3"/>
  <c r="T353" i="3"/>
  <c r="S353" i="3"/>
  <c r="R353" i="3"/>
  <c r="Q353" i="3"/>
  <c r="P353" i="3"/>
  <c r="O353" i="3"/>
  <c r="W352" i="3"/>
  <c r="V352" i="3"/>
  <c r="U352" i="3"/>
  <c r="T352" i="3"/>
  <c r="S352" i="3"/>
  <c r="R352" i="3"/>
  <c r="Q352" i="3"/>
  <c r="P352" i="3"/>
  <c r="O352" i="3"/>
  <c r="W351" i="3"/>
  <c r="V351" i="3"/>
  <c r="U351" i="3"/>
  <c r="T351" i="3"/>
  <c r="S351" i="3"/>
  <c r="R351" i="3"/>
  <c r="Q351" i="3"/>
  <c r="P351" i="3"/>
  <c r="O351" i="3"/>
  <c r="W350" i="3"/>
  <c r="V350" i="3"/>
  <c r="U350" i="3"/>
  <c r="T350" i="3"/>
  <c r="S350" i="3"/>
  <c r="R350" i="3"/>
  <c r="Q350" i="3"/>
  <c r="P350" i="3"/>
  <c r="O350" i="3"/>
  <c r="W349" i="3"/>
  <c r="V349" i="3"/>
  <c r="U349" i="3"/>
  <c r="T349" i="3"/>
  <c r="S349" i="3"/>
  <c r="R349" i="3"/>
  <c r="Q349" i="3"/>
  <c r="P349" i="3"/>
  <c r="O349" i="3"/>
  <c r="W348" i="3"/>
  <c r="U348" i="3"/>
  <c r="T348" i="3"/>
  <c r="S348" i="3"/>
  <c r="R348" i="3"/>
  <c r="P348" i="3"/>
  <c r="Q348" i="3" s="1"/>
  <c r="O348" i="3"/>
  <c r="V348" i="3" s="1"/>
  <c r="W347" i="3"/>
  <c r="V347" i="3"/>
  <c r="U347" i="3"/>
  <c r="T347" i="3"/>
  <c r="S347" i="3"/>
  <c r="R347" i="3"/>
  <c r="Q347" i="3"/>
  <c r="P347" i="3"/>
  <c r="O347" i="3"/>
  <c r="W346" i="3"/>
  <c r="V346" i="3"/>
  <c r="U346" i="3"/>
  <c r="T346" i="3"/>
  <c r="S346" i="3"/>
  <c r="R346" i="3"/>
  <c r="Q346" i="3"/>
  <c r="P346" i="3"/>
  <c r="O346" i="3"/>
  <c r="W345" i="3"/>
  <c r="V345" i="3"/>
  <c r="U345" i="3"/>
  <c r="T345" i="3"/>
  <c r="S345" i="3"/>
  <c r="R345" i="3"/>
  <c r="Q345" i="3"/>
  <c r="P345" i="3"/>
  <c r="O345" i="3"/>
  <c r="W344" i="3"/>
  <c r="V344" i="3"/>
  <c r="U344" i="3"/>
  <c r="T344" i="3"/>
  <c r="S344" i="3"/>
  <c r="R344" i="3"/>
  <c r="Q344" i="3"/>
  <c r="P344" i="3"/>
  <c r="O344" i="3"/>
  <c r="W343" i="3"/>
  <c r="V343" i="3"/>
  <c r="U343" i="3"/>
  <c r="T343" i="3"/>
  <c r="S343" i="3"/>
  <c r="R343" i="3"/>
  <c r="Q343" i="3"/>
  <c r="P343" i="3"/>
  <c r="O343" i="3"/>
  <c r="W342" i="3"/>
  <c r="V342" i="3"/>
  <c r="U342" i="3"/>
  <c r="T342" i="3"/>
  <c r="S342" i="3"/>
  <c r="R342" i="3"/>
  <c r="Q342" i="3"/>
  <c r="P342" i="3"/>
  <c r="O342" i="3"/>
  <c r="W341" i="3"/>
  <c r="V341" i="3"/>
  <c r="U341" i="3"/>
  <c r="T341" i="3"/>
  <c r="S341" i="3"/>
  <c r="R341" i="3"/>
  <c r="Q341" i="3"/>
  <c r="P341" i="3"/>
  <c r="O341" i="3"/>
  <c r="W340" i="3"/>
  <c r="V340" i="3"/>
  <c r="U340" i="3"/>
  <c r="T340" i="3"/>
  <c r="S340" i="3"/>
  <c r="R340" i="3"/>
  <c r="Q340" i="3"/>
  <c r="P340" i="3"/>
  <c r="O340" i="3"/>
  <c r="W339" i="3"/>
  <c r="V339" i="3"/>
  <c r="U339" i="3"/>
  <c r="T339" i="3"/>
  <c r="S339" i="3"/>
  <c r="R339" i="3"/>
  <c r="Q339" i="3"/>
  <c r="P339" i="3"/>
  <c r="O339" i="3"/>
  <c r="W338" i="3"/>
  <c r="V338" i="3"/>
  <c r="U338" i="3"/>
  <c r="T338" i="3"/>
  <c r="S338" i="3"/>
  <c r="R338" i="3"/>
  <c r="Q338" i="3"/>
  <c r="P338" i="3"/>
  <c r="O338" i="3"/>
  <c r="W337" i="3"/>
  <c r="U337" i="3"/>
  <c r="T337" i="3"/>
  <c r="S337" i="3"/>
  <c r="R337" i="3"/>
  <c r="P337" i="3"/>
  <c r="V337" i="3" s="1"/>
  <c r="O337" i="3"/>
  <c r="W336" i="3"/>
  <c r="V336" i="3"/>
  <c r="U336" i="3"/>
  <c r="T336" i="3"/>
  <c r="S336" i="3"/>
  <c r="R336" i="3"/>
  <c r="Q336" i="3"/>
  <c r="P336" i="3"/>
  <c r="O336" i="3"/>
  <c r="W335" i="3"/>
  <c r="V335" i="3"/>
  <c r="U335" i="3"/>
  <c r="T335" i="3"/>
  <c r="S335" i="3"/>
  <c r="R335" i="3"/>
  <c r="Q335" i="3"/>
  <c r="P335" i="3"/>
  <c r="O335" i="3"/>
  <c r="W334" i="3"/>
  <c r="V334" i="3"/>
  <c r="U334" i="3"/>
  <c r="T334" i="3"/>
  <c r="S334" i="3"/>
  <c r="R334" i="3"/>
  <c r="Q334" i="3"/>
  <c r="P334" i="3"/>
  <c r="O334" i="3"/>
  <c r="W333" i="3"/>
  <c r="V333" i="3"/>
  <c r="U333" i="3"/>
  <c r="T333" i="3"/>
  <c r="S333" i="3"/>
  <c r="R333" i="3"/>
  <c r="Q333" i="3"/>
  <c r="P333" i="3"/>
  <c r="O333" i="3"/>
  <c r="W332" i="3"/>
  <c r="V332" i="3"/>
  <c r="U332" i="3"/>
  <c r="T332" i="3"/>
  <c r="S332" i="3"/>
  <c r="R332" i="3"/>
  <c r="Q332" i="3"/>
  <c r="P332" i="3"/>
  <c r="O332" i="3"/>
  <c r="W331" i="3"/>
  <c r="V331" i="3"/>
  <c r="U331" i="3"/>
  <c r="T331" i="3"/>
  <c r="S331" i="3"/>
  <c r="R331" i="3"/>
  <c r="Q331" i="3"/>
  <c r="P331" i="3"/>
  <c r="O331" i="3"/>
  <c r="W330" i="3"/>
  <c r="V330" i="3"/>
  <c r="U330" i="3"/>
  <c r="T330" i="3"/>
  <c r="S330" i="3"/>
  <c r="R330" i="3"/>
  <c r="Q330" i="3"/>
  <c r="P330" i="3"/>
  <c r="O330" i="3"/>
  <c r="W329" i="3"/>
  <c r="V329" i="3"/>
  <c r="U329" i="3"/>
  <c r="T329" i="3"/>
  <c r="S329" i="3"/>
  <c r="R329" i="3"/>
  <c r="Q329" i="3"/>
  <c r="P329" i="3"/>
  <c r="O329" i="3"/>
  <c r="W328" i="3"/>
  <c r="V328" i="3"/>
  <c r="U328" i="3"/>
  <c r="T328" i="3"/>
  <c r="S328" i="3"/>
  <c r="R328" i="3"/>
  <c r="Q328" i="3"/>
  <c r="P328" i="3"/>
  <c r="O328" i="3"/>
  <c r="W327" i="3"/>
  <c r="V327" i="3"/>
  <c r="U327" i="3"/>
  <c r="T327" i="3"/>
  <c r="S327" i="3"/>
  <c r="R327" i="3"/>
  <c r="Q327" i="3"/>
  <c r="P327" i="3"/>
  <c r="O327" i="3"/>
  <c r="W326" i="3"/>
  <c r="V326" i="3"/>
  <c r="U326" i="3"/>
  <c r="T326" i="3"/>
  <c r="S326" i="3"/>
  <c r="R326" i="3"/>
  <c r="Q326" i="3"/>
  <c r="P326" i="3"/>
  <c r="O326" i="3"/>
  <c r="W325" i="3"/>
  <c r="V325" i="3"/>
  <c r="U325" i="3"/>
  <c r="T325" i="3"/>
  <c r="S325" i="3"/>
  <c r="R325" i="3"/>
  <c r="Q325" i="3"/>
  <c r="P325" i="3"/>
  <c r="O325" i="3"/>
  <c r="W324" i="3"/>
  <c r="V324" i="3"/>
  <c r="U324" i="3"/>
  <c r="T324" i="3"/>
  <c r="S324" i="3"/>
  <c r="R324" i="3"/>
  <c r="Q324" i="3"/>
  <c r="P324" i="3"/>
  <c r="O324" i="3"/>
  <c r="W323" i="3"/>
  <c r="V323" i="3"/>
  <c r="U323" i="3"/>
  <c r="T323" i="3"/>
  <c r="S323" i="3"/>
  <c r="R323" i="3"/>
  <c r="Q323" i="3"/>
  <c r="P323" i="3"/>
  <c r="O323" i="3"/>
  <c r="W322" i="3"/>
  <c r="V322" i="3"/>
  <c r="U322" i="3"/>
  <c r="T322" i="3"/>
  <c r="S322" i="3"/>
  <c r="R322" i="3"/>
  <c r="Q322" i="3"/>
  <c r="P322" i="3"/>
  <c r="O322" i="3"/>
  <c r="W321" i="3"/>
  <c r="V321" i="3"/>
  <c r="U321" i="3"/>
  <c r="T321" i="3"/>
  <c r="S321" i="3"/>
  <c r="R321" i="3"/>
  <c r="Q321" i="3"/>
  <c r="P321" i="3"/>
  <c r="O321" i="3"/>
  <c r="W320" i="3"/>
  <c r="V320" i="3"/>
  <c r="U320" i="3"/>
  <c r="T320" i="3"/>
  <c r="S320" i="3"/>
  <c r="R320" i="3"/>
  <c r="Q320" i="3"/>
  <c r="P320" i="3"/>
  <c r="O320" i="3"/>
  <c r="W319" i="3"/>
  <c r="V319" i="3"/>
  <c r="U319" i="3"/>
  <c r="T319" i="3"/>
  <c r="S319" i="3"/>
  <c r="R319" i="3"/>
  <c r="Q319" i="3"/>
  <c r="P319" i="3"/>
  <c r="O319" i="3"/>
  <c r="W318" i="3"/>
  <c r="V318" i="3"/>
  <c r="U318" i="3"/>
  <c r="T318" i="3"/>
  <c r="S318" i="3"/>
  <c r="R318" i="3"/>
  <c r="Q318" i="3"/>
  <c r="P318" i="3"/>
  <c r="O318" i="3"/>
  <c r="W317" i="3"/>
  <c r="V317" i="3"/>
  <c r="U317" i="3"/>
  <c r="T317" i="3"/>
  <c r="S317" i="3"/>
  <c r="R317" i="3"/>
  <c r="Q317" i="3"/>
  <c r="P317" i="3"/>
  <c r="O317" i="3"/>
  <c r="W316" i="3"/>
  <c r="V316" i="3"/>
  <c r="U316" i="3"/>
  <c r="T316" i="3"/>
  <c r="S316" i="3"/>
  <c r="R316" i="3"/>
  <c r="Q316" i="3"/>
  <c r="P316" i="3"/>
  <c r="O316" i="3"/>
  <c r="W315" i="3"/>
  <c r="U315" i="3"/>
  <c r="T315" i="3"/>
  <c r="S315" i="3"/>
  <c r="R315" i="3"/>
  <c r="P315" i="3"/>
  <c r="V315" i="3" s="1"/>
  <c r="O315" i="3"/>
  <c r="W314" i="3"/>
  <c r="V314" i="3"/>
  <c r="U314" i="3"/>
  <c r="T314" i="3"/>
  <c r="S314" i="3"/>
  <c r="R314" i="3"/>
  <c r="Q314" i="3"/>
  <c r="P314" i="3"/>
  <c r="O314" i="3"/>
  <c r="W313" i="3"/>
  <c r="V313" i="3"/>
  <c r="U313" i="3"/>
  <c r="T313" i="3"/>
  <c r="S313" i="3"/>
  <c r="R313" i="3"/>
  <c r="Q313" i="3"/>
  <c r="P313" i="3"/>
  <c r="O313" i="3"/>
  <c r="W312" i="3"/>
  <c r="V312" i="3"/>
  <c r="U312" i="3"/>
  <c r="T312" i="3"/>
  <c r="S312" i="3"/>
  <c r="R312" i="3"/>
  <c r="Q312" i="3"/>
  <c r="P312" i="3"/>
  <c r="O312" i="3"/>
  <c r="W311" i="3"/>
  <c r="V311" i="3"/>
  <c r="U311" i="3"/>
  <c r="T311" i="3"/>
  <c r="S311" i="3"/>
  <c r="R311" i="3"/>
  <c r="Q311" i="3"/>
  <c r="P311" i="3"/>
  <c r="O311" i="3"/>
  <c r="W310" i="3"/>
  <c r="V310" i="3"/>
  <c r="U310" i="3"/>
  <c r="T310" i="3"/>
  <c r="S310" i="3"/>
  <c r="R310" i="3"/>
  <c r="Q310" i="3"/>
  <c r="P310" i="3"/>
  <c r="O310" i="3"/>
  <c r="W309" i="3"/>
  <c r="V309" i="3"/>
  <c r="U309" i="3"/>
  <c r="T309" i="3"/>
  <c r="S309" i="3"/>
  <c r="R309" i="3"/>
  <c r="Q309" i="3"/>
  <c r="P309" i="3"/>
  <c r="O309" i="3"/>
  <c r="W308" i="3"/>
  <c r="V308" i="3"/>
  <c r="U308" i="3"/>
  <c r="T308" i="3"/>
  <c r="S308" i="3"/>
  <c r="R308" i="3"/>
  <c r="Q308" i="3"/>
  <c r="P308" i="3"/>
  <c r="O308" i="3"/>
  <c r="W307" i="3"/>
  <c r="V307" i="3"/>
  <c r="U307" i="3"/>
  <c r="T307" i="3"/>
  <c r="S307" i="3"/>
  <c r="R307" i="3"/>
  <c r="Q307" i="3"/>
  <c r="P307" i="3"/>
  <c r="O307" i="3"/>
  <c r="W306" i="3"/>
  <c r="V306" i="3"/>
  <c r="U306" i="3"/>
  <c r="T306" i="3"/>
  <c r="S306" i="3"/>
  <c r="R306" i="3"/>
  <c r="Q306" i="3"/>
  <c r="P306" i="3"/>
  <c r="O306" i="3"/>
  <c r="W305" i="3"/>
  <c r="V305" i="3"/>
  <c r="U305" i="3"/>
  <c r="T305" i="3"/>
  <c r="S305" i="3"/>
  <c r="R305" i="3"/>
  <c r="Q305" i="3"/>
  <c r="P305" i="3"/>
  <c r="O305" i="3"/>
  <c r="W304" i="3"/>
  <c r="U304" i="3"/>
  <c r="T304" i="3"/>
  <c r="S304" i="3"/>
  <c r="R304" i="3"/>
  <c r="Q304" i="3"/>
  <c r="P304" i="3"/>
  <c r="O304" i="3"/>
  <c r="V304" i="3" s="1"/>
  <c r="W303" i="3"/>
  <c r="V303" i="3"/>
  <c r="U303" i="3"/>
  <c r="T303" i="3"/>
  <c r="S303" i="3"/>
  <c r="R303" i="3"/>
  <c r="Q303" i="3"/>
  <c r="P303" i="3"/>
  <c r="O303" i="3"/>
  <c r="W302" i="3"/>
  <c r="V302" i="3"/>
  <c r="U302" i="3"/>
  <c r="T302" i="3"/>
  <c r="S302" i="3"/>
  <c r="R302" i="3"/>
  <c r="Q302" i="3"/>
  <c r="P302" i="3"/>
  <c r="O302" i="3"/>
  <c r="W301" i="3"/>
  <c r="V301" i="3"/>
  <c r="U301" i="3"/>
  <c r="T301" i="3"/>
  <c r="S301" i="3"/>
  <c r="R301" i="3"/>
  <c r="Q301" i="3"/>
  <c r="P301" i="3"/>
  <c r="O301" i="3"/>
  <c r="W300" i="3"/>
  <c r="V300" i="3"/>
  <c r="U300" i="3"/>
  <c r="T300" i="3"/>
  <c r="S300" i="3"/>
  <c r="R300" i="3"/>
  <c r="Q300" i="3"/>
  <c r="P300" i="3"/>
  <c r="O300" i="3"/>
  <c r="W299" i="3"/>
  <c r="V299" i="3"/>
  <c r="U299" i="3"/>
  <c r="T299" i="3"/>
  <c r="S299" i="3"/>
  <c r="R299" i="3"/>
  <c r="Q299" i="3"/>
  <c r="P299" i="3"/>
  <c r="O299" i="3"/>
  <c r="W298" i="3"/>
  <c r="V298" i="3"/>
  <c r="U298" i="3"/>
  <c r="T298" i="3"/>
  <c r="S298" i="3"/>
  <c r="R298" i="3"/>
  <c r="Q298" i="3"/>
  <c r="P298" i="3"/>
  <c r="O298" i="3"/>
  <c r="W297" i="3"/>
  <c r="V297" i="3"/>
  <c r="U297" i="3"/>
  <c r="T297" i="3"/>
  <c r="S297" i="3"/>
  <c r="R297" i="3"/>
  <c r="Q297" i="3"/>
  <c r="P297" i="3"/>
  <c r="O297" i="3"/>
  <c r="W296" i="3"/>
  <c r="V296" i="3"/>
  <c r="U296" i="3"/>
  <c r="T296" i="3"/>
  <c r="S296" i="3"/>
  <c r="R296" i="3"/>
  <c r="Q296" i="3"/>
  <c r="P296" i="3"/>
  <c r="O296" i="3"/>
  <c r="W295" i="3"/>
  <c r="V295" i="3"/>
  <c r="U295" i="3"/>
  <c r="T295" i="3"/>
  <c r="S295" i="3"/>
  <c r="R295" i="3"/>
  <c r="Q295" i="3"/>
  <c r="P295" i="3"/>
  <c r="O295" i="3"/>
  <c r="W294" i="3"/>
  <c r="V294" i="3"/>
  <c r="U294" i="3"/>
  <c r="T294" i="3"/>
  <c r="S294" i="3"/>
  <c r="R294" i="3"/>
  <c r="Q294" i="3"/>
  <c r="P294" i="3"/>
  <c r="O294" i="3"/>
  <c r="W293" i="3"/>
  <c r="V293" i="3"/>
  <c r="U293" i="3"/>
  <c r="T293" i="3"/>
  <c r="S293" i="3"/>
  <c r="R293" i="3"/>
  <c r="P293" i="3"/>
  <c r="O293" i="3"/>
  <c r="Q293" i="3" s="1"/>
  <c r="W292" i="3"/>
  <c r="V292" i="3"/>
  <c r="U292" i="3"/>
  <c r="T292" i="3"/>
  <c r="S292" i="3"/>
  <c r="R292" i="3"/>
  <c r="Q292" i="3"/>
  <c r="P292" i="3"/>
  <c r="O292" i="3"/>
  <c r="W291" i="3"/>
  <c r="V291" i="3"/>
  <c r="U291" i="3"/>
  <c r="T291" i="3"/>
  <c r="S291" i="3"/>
  <c r="R291" i="3"/>
  <c r="Q291" i="3"/>
  <c r="P291" i="3"/>
  <c r="O291" i="3"/>
  <c r="W290" i="3"/>
  <c r="V290" i="3"/>
  <c r="U290" i="3"/>
  <c r="T290" i="3"/>
  <c r="S290" i="3"/>
  <c r="R290" i="3"/>
  <c r="Q290" i="3"/>
  <c r="P290" i="3"/>
  <c r="O290" i="3"/>
  <c r="W289" i="3"/>
  <c r="V289" i="3"/>
  <c r="U289" i="3"/>
  <c r="T289" i="3"/>
  <c r="S289" i="3"/>
  <c r="R289" i="3"/>
  <c r="Q289" i="3"/>
  <c r="P289" i="3"/>
  <c r="O289" i="3"/>
  <c r="W288" i="3"/>
  <c r="V288" i="3"/>
  <c r="U288" i="3"/>
  <c r="T288" i="3"/>
  <c r="S288" i="3"/>
  <c r="R288" i="3"/>
  <c r="Q288" i="3"/>
  <c r="P288" i="3"/>
  <c r="O288" i="3"/>
  <c r="W287" i="3"/>
  <c r="V287" i="3"/>
  <c r="U287" i="3"/>
  <c r="T287" i="3"/>
  <c r="S287" i="3"/>
  <c r="R287" i="3"/>
  <c r="Q287" i="3"/>
  <c r="P287" i="3"/>
  <c r="O287" i="3"/>
  <c r="W286" i="3"/>
  <c r="V286" i="3"/>
  <c r="U286" i="3"/>
  <c r="T286" i="3"/>
  <c r="S286" i="3"/>
  <c r="R286" i="3"/>
  <c r="Q286" i="3"/>
  <c r="P286" i="3"/>
  <c r="O286" i="3"/>
  <c r="W285" i="3"/>
  <c r="V285" i="3"/>
  <c r="U285" i="3"/>
  <c r="T285" i="3"/>
  <c r="S285" i="3"/>
  <c r="R285" i="3"/>
  <c r="Q285" i="3"/>
  <c r="P285" i="3"/>
  <c r="O285" i="3"/>
  <c r="W284" i="3"/>
  <c r="V284" i="3"/>
  <c r="U284" i="3"/>
  <c r="T284" i="3"/>
  <c r="S284" i="3"/>
  <c r="R284" i="3"/>
  <c r="Q284" i="3"/>
  <c r="P284" i="3"/>
  <c r="O284" i="3"/>
  <c r="W283" i="3"/>
  <c r="V283" i="3"/>
  <c r="U283" i="3"/>
  <c r="T283" i="3"/>
  <c r="S283" i="3"/>
  <c r="R283" i="3"/>
  <c r="Q283" i="3"/>
  <c r="P283" i="3"/>
  <c r="O283" i="3"/>
  <c r="W282" i="3"/>
  <c r="U282" i="3"/>
  <c r="T282" i="3"/>
  <c r="S282" i="3"/>
  <c r="R282" i="3"/>
  <c r="Q282" i="3"/>
  <c r="P282" i="3"/>
  <c r="O282" i="3"/>
  <c r="V282" i="3" s="1"/>
  <c r="W281" i="3"/>
  <c r="V281" i="3"/>
  <c r="U281" i="3"/>
  <c r="T281" i="3"/>
  <c r="S281" i="3"/>
  <c r="R281" i="3"/>
  <c r="Q281" i="3"/>
  <c r="P281" i="3"/>
  <c r="O281" i="3"/>
  <c r="W280" i="3"/>
  <c r="V280" i="3"/>
  <c r="U280" i="3"/>
  <c r="T280" i="3"/>
  <c r="S280" i="3"/>
  <c r="R280" i="3"/>
  <c r="Q280" i="3"/>
  <c r="P280" i="3"/>
  <c r="O280" i="3"/>
  <c r="W279" i="3"/>
  <c r="V279" i="3"/>
  <c r="U279" i="3"/>
  <c r="T279" i="3"/>
  <c r="S279" i="3"/>
  <c r="R279" i="3"/>
  <c r="Q279" i="3"/>
  <c r="P279" i="3"/>
  <c r="O279" i="3"/>
  <c r="W278" i="3"/>
  <c r="V278" i="3"/>
  <c r="U278" i="3"/>
  <c r="T278" i="3"/>
  <c r="S278" i="3"/>
  <c r="R278" i="3"/>
  <c r="Q278" i="3"/>
  <c r="P278" i="3"/>
  <c r="O278" i="3"/>
  <c r="W277" i="3"/>
  <c r="V277" i="3"/>
  <c r="U277" i="3"/>
  <c r="T277" i="3"/>
  <c r="S277" i="3"/>
  <c r="R277" i="3"/>
  <c r="Q277" i="3"/>
  <c r="P277" i="3"/>
  <c r="O277" i="3"/>
  <c r="W276" i="3"/>
  <c r="V276" i="3"/>
  <c r="U276" i="3"/>
  <c r="T276" i="3"/>
  <c r="S276" i="3"/>
  <c r="R276" i="3"/>
  <c r="Q276" i="3"/>
  <c r="P276" i="3"/>
  <c r="O276" i="3"/>
  <c r="W275" i="3"/>
  <c r="V275" i="3"/>
  <c r="U275" i="3"/>
  <c r="T275" i="3"/>
  <c r="S275" i="3"/>
  <c r="R275" i="3"/>
  <c r="Q275" i="3"/>
  <c r="P275" i="3"/>
  <c r="O275" i="3"/>
  <c r="W274" i="3"/>
  <c r="V274" i="3"/>
  <c r="U274" i="3"/>
  <c r="T274" i="3"/>
  <c r="S274" i="3"/>
  <c r="R274" i="3"/>
  <c r="Q274" i="3"/>
  <c r="P274" i="3"/>
  <c r="O274" i="3"/>
  <c r="W273" i="3"/>
  <c r="V273" i="3"/>
  <c r="U273" i="3"/>
  <c r="T273" i="3"/>
  <c r="S273" i="3"/>
  <c r="R273" i="3"/>
  <c r="Q273" i="3"/>
  <c r="P273" i="3"/>
  <c r="O273" i="3"/>
  <c r="W272" i="3"/>
  <c r="V272" i="3"/>
  <c r="U272" i="3"/>
  <c r="T272" i="3"/>
  <c r="S272" i="3"/>
  <c r="R272" i="3"/>
  <c r="Q272" i="3"/>
  <c r="P272" i="3"/>
  <c r="O272" i="3"/>
  <c r="W271" i="3"/>
  <c r="U271" i="3"/>
  <c r="T271" i="3"/>
  <c r="S271" i="3"/>
  <c r="R271" i="3"/>
  <c r="P271" i="3"/>
  <c r="Q271" i="3" s="1"/>
  <c r="O271" i="3"/>
  <c r="V271" i="3" s="1"/>
  <c r="W270" i="3"/>
  <c r="V270" i="3"/>
  <c r="U270" i="3"/>
  <c r="T270" i="3"/>
  <c r="S270" i="3"/>
  <c r="R270" i="3"/>
  <c r="Q270" i="3"/>
  <c r="P270" i="3"/>
  <c r="O270" i="3"/>
  <c r="W269" i="3"/>
  <c r="V269" i="3"/>
  <c r="U269" i="3"/>
  <c r="T269" i="3"/>
  <c r="S269" i="3"/>
  <c r="R269" i="3"/>
  <c r="Q269" i="3"/>
  <c r="P269" i="3"/>
  <c r="O269" i="3"/>
  <c r="W268" i="3"/>
  <c r="V268" i="3"/>
  <c r="U268" i="3"/>
  <c r="T268" i="3"/>
  <c r="S268" i="3"/>
  <c r="R268" i="3"/>
  <c r="Q268" i="3"/>
  <c r="P268" i="3"/>
  <c r="O268" i="3"/>
  <c r="W267" i="3"/>
  <c r="V267" i="3"/>
  <c r="U267" i="3"/>
  <c r="T267" i="3"/>
  <c r="S267" i="3"/>
  <c r="R267" i="3"/>
  <c r="Q267" i="3"/>
  <c r="P267" i="3"/>
  <c r="O267" i="3"/>
  <c r="W266" i="3"/>
  <c r="V266" i="3"/>
  <c r="U266" i="3"/>
  <c r="T266" i="3"/>
  <c r="S266" i="3"/>
  <c r="R266" i="3"/>
  <c r="Q266" i="3"/>
  <c r="P266" i="3"/>
  <c r="O266" i="3"/>
  <c r="W265" i="3"/>
  <c r="V265" i="3"/>
  <c r="U265" i="3"/>
  <c r="T265" i="3"/>
  <c r="S265" i="3"/>
  <c r="R265" i="3"/>
  <c r="Q265" i="3"/>
  <c r="P265" i="3"/>
  <c r="O265" i="3"/>
  <c r="W264" i="3"/>
  <c r="V264" i="3"/>
  <c r="U264" i="3"/>
  <c r="T264" i="3"/>
  <c r="S264" i="3"/>
  <c r="R264" i="3"/>
  <c r="Q264" i="3"/>
  <c r="P264" i="3"/>
  <c r="O264" i="3"/>
  <c r="W263" i="3"/>
  <c r="V263" i="3"/>
  <c r="U263" i="3"/>
  <c r="T263" i="3"/>
  <c r="S263" i="3"/>
  <c r="R263" i="3"/>
  <c r="Q263" i="3"/>
  <c r="P263" i="3"/>
  <c r="O263" i="3"/>
  <c r="W262" i="3"/>
  <c r="V262" i="3"/>
  <c r="U262" i="3"/>
  <c r="T262" i="3"/>
  <c r="S262" i="3"/>
  <c r="R262" i="3"/>
  <c r="Q262" i="3"/>
  <c r="P262" i="3"/>
  <c r="O262" i="3"/>
  <c r="W261" i="3"/>
  <c r="V261" i="3"/>
  <c r="U261" i="3"/>
  <c r="T261" i="3"/>
  <c r="S261" i="3"/>
  <c r="R261" i="3"/>
  <c r="Q261" i="3"/>
  <c r="P261" i="3"/>
  <c r="O261" i="3"/>
  <c r="W260" i="3"/>
  <c r="U260" i="3"/>
  <c r="T260" i="3"/>
  <c r="S260" i="3"/>
  <c r="R260" i="3"/>
  <c r="P260" i="3"/>
  <c r="Q260" i="3" s="1"/>
  <c r="O260" i="3"/>
  <c r="V260" i="3" s="1"/>
  <c r="W259" i="3"/>
  <c r="V259" i="3"/>
  <c r="U259" i="3"/>
  <c r="T259" i="3"/>
  <c r="S259" i="3"/>
  <c r="R259" i="3"/>
  <c r="Q259" i="3"/>
  <c r="P259" i="3"/>
  <c r="O259" i="3"/>
  <c r="W258" i="3"/>
  <c r="V258" i="3"/>
  <c r="U258" i="3"/>
  <c r="T258" i="3"/>
  <c r="S258" i="3"/>
  <c r="R258" i="3"/>
  <c r="Q258" i="3"/>
  <c r="P258" i="3"/>
  <c r="O258" i="3"/>
  <c r="W257" i="3"/>
  <c r="V257" i="3"/>
  <c r="U257" i="3"/>
  <c r="T257" i="3"/>
  <c r="S257" i="3"/>
  <c r="R257" i="3"/>
  <c r="Q257" i="3"/>
  <c r="P257" i="3"/>
  <c r="O257" i="3"/>
  <c r="W256" i="3"/>
  <c r="V256" i="3"/>
  <c r="U256" i="3"/>
  <c r="T256" i="3"/>
  <c r="S256" i="3"/>
  <c r="R256" i="3"/>
  <c r="Q256" i="3"/>
  <c r="P256" i="3"/>
  <c r="O256" i="3"/>
  <c r="W255" i="3"/>
  <c r="V255" i="3"/>
  <c r="U255" i="3"/>
  <c r="T255" i="3"/>
  <c r="S255" i="3"/>
  <c r="R255" i="3"/>
  <c r="Q255" i="3"/>
  <c r="P255" i="3"/>
  <c r="O255" i="3"/>
  <c r="W254" i="3"/>
  <c r="V254" i="3"/>
  <c r="U254" i="3"/>
  <c r="T254" i="3"/>
  <c r="S254" i="3"/>
  <c r="R254" i="3"/>
  <c r="Q254" i="3"/>
  <c r="P254" i="3"/>
  <c r="O254" i="3"/>
  <c r="W253" i="3"/>
  <c r="V253" i="3"/>
  <c r="U253" i="3"/>
  <c r="T253" i="3"/>
  <c r="S253" i="3"/>
  <c r="R253" i="3"/>
  <c r="Q253" i="3"/>
  <c r="P253" i="3"/>
  <c r="O253" i="3"/>
  <c r="W252" i="3"/>
  <c r="V252" i="3"/>
  <c r="U252" i="3"/>
  <c r="T252" i="3"/>
  <c r="S252" i="3"/>
  <c r="R252" i="3"/>
  <c r="Q252" i="3"/>
  <c r="P252" i="3"/>
  <c r="O252" i="3"/>
  <c r="W251" i="3"/>
  <c r="V251" i="3"/>
  <c r="U251" i="3"/>
  <c r="T251" i="3"/>
  <c r="S251" i="3"/>
  <c r="R251" i="3"/>
  <c r="Q251" i="3"/>
  <c r="P251" i="3"/>
  <c r="O251" i="3"/>
  <c r="W250" i="3"/>
  <c r="V250" i="3"/>
  <c r="U250" i="3"/>
  <c r="T250" i="3"/>
  <c r="S250" i="3"/>
  <c r="R250" i="3"/>
  <c r="Q250" i="3"/>
  <c r="P250" i="3"/>
  <c r="O250" i="3"/>
  <c r="W249" i="3"/>
  <c r="U249" i="3"/>
  <c r="T249" i="3"/>
  <c r="S249" i="3"/>
  <c r="R249" i="3"/>
  <c r="P249" i="3"/>
  <c r="V249" i="3" s="1"/>
  <c r="O249" i="3"/>
  <c r="W248" i="3"/>
  <c r="V248" i="3"/>
  <c r="U248" i="3"/>
  <c r="T248" i="3"/>
  <c r="S248" i="3"/>
  <c r="R248" i="3"/>
  <c r="Q248" i="3"/>
  <c r="P248" i="3"/>
  <c r="O248" i="3"/>
  <c r="W247" i="3"/>
  <c r="V247" i="3"/>
  <c r="U247" i="3"/>
  <c r="T247" i="3"/>
  <c r="S247" i="3"/>
  <c r="R247" i="3"/>
  <c r="Q247" i="3"/>
  <c r="P247" i="3"/>
  <c r="O247" i="3"/>
  <c r="W246" i="3"/>
  <c r="V246" i="3"/>
  <c r="U246" i="3"/>
  <c r="T246" i="3"/>
  <c r="S246" i="3"/>
  <c r="R246" i="3"/>
  <c r="Q246" i="3"/>
  <c r="P246" i="3"/>
  <c r="O246" i="3"/>
  <c r="W245" i="3"/>
  <c r="V245" i="3"/>
  <c r="U245" i="3"/>
  <c r="T245" i="3"/>
  <c r="S245" i="3"/>
  <c r="R245" i="3"/>
  <c r="Q245" i="3"/>
  <c r="P245" i="3"/>
  <c r="O245" i="3"/>
  <c r="W244" i="3"/>
  <c r="V244" i="3"/>
  <c r="U244" i="3"/>
  <c r="T244" i="3"/>
  <c r="S244" i="3"/>
  <c r="R244" i="3"/>
  <c r="Q244" i="3"/>
  <c r="P244" i="3"/>
  <c r="O244" i="3"/>
  <c r="W243" i="3"/>
  <c r="V243" i="3"/>
  <c r="U243" i="3"/>
  <c r="T243" i="3"/>
  <c r="S243" i="3"/>
  <c r="R243" i="3"/>
  <c r="Q243" i="3"/>
  <c r="P243" i="3"/>
  <c r="O243" i="3"/>
  <c r="W242" i="3"/>
  <c r="V242" i="3"/>
  <c r="U242" i="3"/>
  <c r="T242" i="3"/>
  <c r="S242" i="3"/>
  <c r="R242" i="3"/>
  <c r="Q242" i="3"/>
  <c r="P242" i="3"/>
  <c r="O242" i="3"/>
  <c r="W241" i="3"/>
  <c r="V241" i="3"/>
  <c r="U241" i="3"/>
  <c r="T241" i="3"/>
  <c r="S241" i="3"/>
  <c r="R241" i="3"/>
  <c r="Q241" i="3"/>
  <c r="P241" i="3"/>
  <c r="O241" i="3"/>
  <c r="W240" i="3"/>
  <c r="V240" i="3"/>
  <c r="U240" i="3"/>
  <c r="T240" i="3"/>
  <c r="S240" i="3"/>
  <c r="R240" i="3"/>
  <c r="Q240" i="3"/>
  <c r="P240" i="3"/>
  <c r="O240" i="3"/>
  <c r="W239" i="3"/>
  <c r="V239" i="3"/>
  <c r="U239" i="3"/>
  <c r="T239" i="3"/>
  <c r="S239" i="3"/>
  <c r="R239" i="3"/>
  <c r="Q239" i="3"/>
  <c r="P239" i="3"/>
  <c r="O239" i="3"/>
  <c r="W238" i="3"/>
  <c r="V238" i="3"/>
  <c r="U238" i="3"/>
  <c r="T238" i="3"/>
  <c r="S238" i="3"/>
  <c r="R238" i="3"/>
  <c r="Q238" i="3"/>
  <c r="P238" i="3"/>
  <c r="O238" i="3"/>
  <c r="W237" i="3"/>
  <c r="V237" i="3"/>
  <c r="U237" i="3"/>
  <c r="T237" i="3"/>
  <c r="S237" i="3"/>
  <c r="R237" i="3"/>
  <c r="Q237" i="3"/>
  <c r="P237" i="3"/>
  <c r="O237" i="3"/>
  <c r="W236" i="3"/>
  <c r="V236" i="3"/>
  <c r="U236" i="3"/>
  <c r="T236" i="3"/>
  <c r="S236" i="3"/>
  <c r="R236" i="3"/>
  <c r="Q236" i="3"/>
  <c r="P236" i="3"/>
  <c r="O236" i="3"/>
  <c r="W235" i="3"/>
  <c r="V235" i="3"/>
  <c r="U235" i="3"/>
  <c r="T235" i="3"/>
  <c r="S235" i="3"/>
  <c r="R235" i="3"/>
  <c r="Q235" i="3"/>
  <c r="P235" i="3"/>
  <c r="O235" i="3"/>
  <c r="W234" i="3"/>
  <c r="V234" i="3"/>
  <c r="U234" i="3"/>
  <c r="T234" i="3"/>
  <c r="S234" i="3"/>
  <c r="R234" i="3"/>
  <c r="Q234" i="3"/>
  <c r="P234" i="3"/>
  <c r="O234" i="3"/>
  <c r="W233" i="3"/>
  <c r="V233" i="3"/>
  <c r="U233" i="3"/>
  <c r="T233" i="3"/>
  <c r="S233" i="3"/>
  <c r="R233" i="3"/>
  <c r="Q233" i="3"/>
  <c r="P233" i="3"/>
  <c r="O233" i="3"/>
  <c r="W232" i="3"/>
  <c r="V232" i="3"/>
  <c r="U232" i="3"/>
  <c r="T232" i="3"/>
  <c r="S232" i="3"/>
  <c r="R232" i="3"/>
  <c r="Q232" i="3"/>
  <c r="P232" i="3"/>
  <c r="O232" i="3"/>
  <c r="W231" i="3"/>
  <c r="V231" i="3"/>
  <c r="U231" i="3"/>
  <c r="T231" i="3"/>
  <c r="S231" i="3"/>
  <c r="R231" i="3"/>
  <c r="Q231" i="3"/>
  <c r="P231" i="3"/>
  <c r="O231" i="3"/>
  <c r="W230" i="3"/>
  <c r="V230" i="3"/>
  <c r="U230" i="3"/>
  <c r="T230" i="3"/>
  <c r="S230" i="3"/>
  <c r="R230" i="3"/>
  <c r="Q230" i="3"/>
  <c r="P230" i="3"/>
  <c r="O230" i="3"/>
  <c r="W229" i="3"/>
  <c r="V229" i="3"/>
  <c r="U229" i="3"/>
  <c r="T229" i="3"/>
  <c r="S229" i="3"/>
  <c r="R229" i="3"/>
  <c r="Q229" i="3"/>
  <c r="P229" i="3"/>
  <c r="O229" i="3"/>
  <c r="W228" i="3"/>
  <c r="V228" i="3"/>
  <c r="U228" i="3"/>
  <c r="T228" i="3"/>
  <c r="S228" i="3"/>
  <c r="R228" i="3"/>
  <c r="Q228" i="3"/>
  <c r="P228" i="3"/>
  <c r="O228" i="3"/>
  <c r="W227" i="3"/>
  <c r="U227" i="3"/>
  <c r="T227" i="3"/>
  <c r="S227" i="3"/>
  <c r="R227" i="3"/>
  <c r="P227" i="3"/>
  <c r="V227" i="3" s="1"/>
  <c r="O227" i="3"/>
  <c r="W226" i="3"/>
  <c r="V226" i="3"/>
  <c r="U226" i="3"/>
  <c r="T226" i="3"/>
  <c r="S226" i="3"/>
  <c r="R226" i="3"/>
  <c r="Q226" i="3"/>
  <c r="P226" i="3"/>
  <c r="O226" i="3"/>
  <c r="W225" i="3"/>
  <c r="V225" i="3"/>
  <c r="U225" i="3"/>
  <c r="T225" i="3"/>
  <c r="S225" i="3"/>
  <c r="R225" i="3"/>
  <c r="Q225" i="3"/>
  <c r="P225" i="3"/>
  <c r="O225" i="3"/>
  <c r="W224" i="3"/>
  <c r="V224" i="3"/>
  <c r="U224" i="3"/>
  <c r="T224" i="3"/>
  <c r="S224" i="3"/>
  <c r="R224" i="3"/>
  <c r="Q224" i="3"/>
  <c r="P224" i="3"/>
  <c r="O224" i="3"/>
  <c r="W223" i="3"/>
  <c r="V223" i="3"/>
  <c r="U223" i="3"/>
  <c r="T223" i="3"/>
  <c r="S223" i="3"/>
  <c r="R223" i="3"/>
  <c r="Q223" i="3"/>
  <c r="P223" i="3"/>
  <c r="O223" i="3"/>
  <c r="W222" i="3"/>
  <c r="V222" i="3"/>
  <c r="U222" i="3"/>
  <c r="T222" i="3"/>
  <c r="S222" i="3"/>
  <c r="R222" i="3"/>
  <c r="Q222" i="3"/>
  <c r="P222" i="3"/>
  <c r="O222" i="3"/>
  <c r="W221" i="3"/>
  <c r="V221" i="3"/>
  <c r="U221" i="3"/>
  <c r="T221" i="3"/>
  <c r="S221" i="3"/>
  <c r="R221" i="3"/>
  <c r="Q221" i="3"/>
  <c r="P221" i="3"/>
  <c r="O221" i="3"/>
  <c r="W220" i="3"/>
  <c r="V220" i="3"/>
  <c r="U220" i="3"/>
  <c r="T220" i="3"/>
  <c r="S220" i="3"/>
  <c r="R220" i="3"/>
  <c r="Q220" i="3"/>
  <c r="P220" i="3"/>
  <c r="O220" i="3"/>
  <c r="W219" i="3"/>
  <c r="V219" i="3"/>
  <c r="U219" i="3"/>
  <c r="T219" i="3"/>
  <c r="S219" i="3"/>
  <c r="R219" i="3"/>
  <c r="Q219" i="3"/>
  <c r="P219" i="3"/>
  <c r="O219" i="3"/>
  <c r="W218" i="3"/>
  <c r="V218" i="3"/>
  <c r="U218" i="3"/>
  <c r="T218" i="3"/>
  <c r="S218" i="3"/>
  <c r="R218" i="3"/>
  <c r="Q218" i="3"/>
  <c r="P218" i="3"/>
  <c r="O218" i="3"/>
  <c r="W217" i="3"/>
  <c r="V217" i="3"/>
  <c r="U217" i="3"/>
  <c r="T217" i="3"/>
  <c r="S217" i="3"/>
  <c r="R217" i="3"/>
  <c r="Q217" i="3"/>
  <c r="P217" i="3"/>
  <c r="O217" i="3"/>
  <c r="W216" i="3"/>
  <c r="U216" i="3"/>
  <c r="T216" i="3"/>
  <c r="S216" i="3"/>
  <c r="R216" i="3"/>
  <c r="Q216" i="3"/>
  <c r="P216" i="3"/>
  <c r="O216" i="3"/>
  <c r="V216" i="3" s="1"/>
  <c r="W215" i="3"/>
  <c r="V215" i="3"/>
  <c r="U215" i="3"/>
  <c r="T215" i="3"/>
  <c r="S215" i="3"/>
  <c r="R215" i="3"/>
  <c r="Q215" i="3"/>
  <c r="P215" i="3"/>
  <c r="O215" i="3"/>
  <c r="W214" i="3"/>
  <c r="V214" i="3"/>
  <c r="U214" i="3"/>
  <c r="T214" i="3"/>
  <c r="S214" i="3"/>
  <c r="R214" i="3"/>
  <c r="Q214" i="3"/>
  <c r="P214" i="3"/>
  <c r="O214" i="3"/>
  <c r="W213" i="3"/>
  <c r="V213" i="3"/>
  <c r="U213" i="3"/>
  <c r="T213" i="3"/>
  <c r="S213" i="3"/>
  <c r="R213" i="3"/>
  <c r="Q213" i="3"/>
  <c r="P213" i="3"/>
  <c r="O213" i="3"/>
  <c r="W212" i="3"/>
  <c r="V212" i="3"/>
  <c r="U212" i="3"/>
  <c r="T212" i="3"/>
  <c r="S212" i="3"/>
  <c r="R212" i="3"/>
  <c r="Q212" i="3"/>
  <c r="P212" i="3"/>
  <c r="O212" i="3"/>
  <c r="W211" i="3"/>
  <c r="V211" i="3"/>
  <c r="U211" i="3"/>
  <c r="T211" i="3"/>
  <c r="S211" i="3"/>
  <c r="R211" i="3"/>
  <c r="Q211" i="3"/>
  <c r="P211" i="3"/>
  <c r="O211" i="3"/>
  <c r="W210" i="3"/>
  <c r="V210" i="3"/>
  <c r="U210" i="3"/>
  <c r="T210" i="3"/>
  <c r="S210" i="3"/>
  <c r="R210" i="3"/>
  <c r="Q210" i="3"/>
  <c r="P210" i="3"/>
  <c r="O210" i="3"/>
  <c r="W209" i="3"/>
  <c r="V209" i="3"/>
  <c r="U209" i="3"/>
  <c r="T209" i="3"/>
  <c r="S209" i="3"/>
  <c r="R209" i="3"/>
  <c r="Q209" i="3"/>
  <c r="P209" i="3"/>
  <c r="O209" i="3"/>
  <c r="W208" i="3"/>
  <c r="V208" i="3"/>
  <c r="U208" i="3"/>
  <c r="T208" i="3"/>
  <c r="S208" i="3"/>
  <c r="R208" i="3"/>
  <c r="Q208" i="3"/>
  <c r="P208" i="3"/>
  <c r="O208" i="3"/>
  <c r="W207" i="3"/>
  <c r="V207" i="3"/>
  <c r="U207" i="3"/>
  <c r="T207" i="3"/>
  <c r="S207" i="3"/>
  <c r="R207" i="3"/>
  <c r="Q207" i="3"/>
  <c r="P207" i="3"/>
  <c r="O207" i="3"/>
  <c r="W206" i="3"/>
  <c r="V206" i="3"/>
  <c r="U206" i="3"/>
  <c r="T206" i="3"/>
  <c r="S206" i="3"/>
  <c r="R206" i="3"/>
  <c r="Q206" i="3"/>
  <c r="P206" i="3"/>
  <c r="O206" i="3"/>
  <c r="W205" i="3"/>
  <c r="V205" i="3"/>
  <c r="U205" i="3"/>
  <c r="T205" i="3"/>
  <c r="S205" i="3"/>
  <c r="R205" i="3"/>
  <c r="P205" i="3"/>
  <c r="O205" i="3"/>
  <c r="Q205" i="3" s="1"/>
  <c r="W204" i="3"/>
  <c r="V204" i="3"/>
  <c r="U204" i="3"/>
  <c r="T204" i="3"/>
  <c r="S204" i="3"/>
  <c r="R204" i="3"/>
  <c r="Q204" i="3"/>
  <c r="P204" i="3"/>
  <c r="O204" i="3"/>
  <c r="W203" i="3"/>
  <c r="V203" i="3"/>
  <c r="U203" i="3"/>
  <c r="T203" i="3"/>
  <c r="S203" i="3"/>
  <c r="R203" i="3"/>
  <c r="Q203" i="3"/>
  <c r="P203" i="3"/>
  <c r="O203" i="3"/>
  <c r="W202" i="3"/>
  <c r="V202" i="3"/>
  <c r="U202" i="3"/>
  <c r="T202" i="3"/>
  <c r="S202" i="3"/>
  <c r="R202" i="3"/>
  <c r="Q202" i="3"/>
  <c r="P202" i="3"/>
  <c r="O202" i="3"/>
  <c r="W201" i="3"/>
  <c r="V201" i="3"/>
  <c r="U201" i="3"/>
  <c r="T201" i="3"/>
  <c r="S201" i="3"/>
  <c r="R201" i="3"/>
  <c r="Q201" i="3"/>
  <c r="P201" i="3"/>
  <c r="O201" i="3"/>
  <c r="W200" i="3"/>
  <c r="V200" i="3"/>
  <c r="U200" i="3"/>
  <c r="T200" i="3"/>
  <c r="S200" i="3"/>
  <c r="R200" i="3"/>
  <c r="Q200" i="3"/>
  <c r="P200" i="3"/>
  <c r="O200" i="3"/>
  <c r="W199" i="3"/>
  <c r="V199" i="3"/>
  <c r="U199" i="3"/>
  <c r="T199" i="3"/>
  <c r="S199" i="3"/>
  <c r="R199" i="3"/>
  <c r="Q199" i="3"/>
  <c r="P199" i="3"/>
  <c r="O199" i="3"/>
  <c r="W198" i="3"/>
  <c r="V198" i="3"/>
  <c r="U198" i="3"/>
  <c r="T198" i="3"/>
  <c r="S198" i="3"/>
  <c r="R198" i="3"/>
  <c r="Q198" i="3"/>
  <c r="P198" i="3"/>
  <c r="O198" i="3"/>
  <c r="W197" i="3"/>
  <c r="V197" i="3"/>
  <c r="U197" i="3"/>
  <c r="T197" i="3"/>
  <c r="S197" i="3"/>
  <c r="R197" i="3"/>
  <c r="Q197" i="3"/>
  <c r="P197" i="3"/>
  <c r="O197" i="3"/>
  <c r="W196" i="3"/>
  <c r="V196" i="3"/>
  <c r="U196" i="3"/>
  <c r="T196" i="3"/>
  <c r="S196" i="3"/>
  <c r="R196" i="3"/>
  <c r="Q196" i="3"/>
  <c r="P196" i="3"/>
  <c r="O196" i="3"/>
  <c r="W195" i="3"/>
  <c r="V195" i="3"/>
  <c r="U195" i="3"/>
  <c r="T195" i="3"/>
  <c r="S195" i="3"/>
  <c r="R195" i="3"/>
  <c r="Q195" i="3"/>
  <c r="P195" i="3"/>
  <c r="O195" i="3"/>
  <c r="W194" i="3"/>
  <c r="U194" i="3"/>
  <c r="T194" i="3"/>
  <c r="S194" i="3"/>
  <c r="R194" i="3"/>
  <c r="Q194" i="3"/>
  <c r="P194" i="3"/>
  <c r="O194" i="3"/>
  <c r="V194" i="3" s="1"/>
  <c r="W193" i="3"/>
  <c r="V193" i="3"/>
  <c r="U193" i="3"/>
  <c r="T193" i="3"/>
  <c r="S193" i="3"/>
  <c r="R193" i="3"/>
  <c r="Q193" i="3"/>
  <c r="P193" i="3"/>
  <c r="O193" i="3"/>
  <c r="W192" i="3"/>
  <c r="V192" i="3"/>
  <c r="U192" i="3"/>
  <c r="T192" i="3"/>
  <c r="S192" i="3"/>
  <c r="R192" i="3"/>
  <c r="Q192" i="3"/>
  <c r="P192" i="3"/>
  <c r="O192" i="3"/>
  <c r="W191" i="3"/>
  <c r="V191" i="3"/>
  <c r="U191" i="3"/>
  <c r="T191" i="3"/>
  <c r="S191" i="3"/>
  <c r="R191" i="3"/>
  <c r="Q191" i="3"/>
  <c r="P191" i="3"/>
  <c r="O191" i="3"/>
  <c r="W190" i="3"/>
  <c r="V190" i="3"/>
  <c r="U190" i="3"/>
  <c r="T190" i="3"/>
  <c r="S190" i="3"/>
  <c r="R190" i="3"/>
  <c r="Q190" i="3"/>
  <c r="P190" i="3"/>
  <c r="O190" i="3"/>
  <c r="W189" i="3"/>
  <c r="V189" i="3"/>
  <c r="U189" i="3"/>
  <c r="T189" i="3"/>
  <c r="S189" i="3"/>
  <c r="R189" i="3"/>
  <c r="Q189" i="3"/>
  <c r="P189" i="3"/>
  <c r="O189" i="3"/>
  <c r="W188" i="3"/>
  <c r="V188" i="3"/>
  <c r="U188" i="3"/>
  <c r="T188" i="3"/>
  <c r="S188" i="3"/>
  <c r="R188" i="3"/>
  <c r="Q188" i="3"/>
  <c r="P188" i="3"/>
  <c r="O188" i="3"/>
  <c r="W187" i="3"/>
  <c r="V187" i="3"/>
  <c r="U187" i="3"/>
  <c r="T187" i="3"/>
  <c r="S187" i="3"/>
  <c r="R187" i="3"/>
  <c r="Q187" i="3"/>
  <c r="P187" i="3"/>
  <c r="O187" i="3"/>
  <c r="W186" i="3"/>
  <c r="V186" i="3"/>
  <c r="U186" i="3"/>
  <c r="T186" i="3"/>
  <c r="S186" i="3"/>
  <c r="R186" i="3"/>
  <c r="Q186" i="3"/>
  <c r="P186" i="3"/>
  <c r="O186" i="3"/>
  <c r="W185" i="3"/>
  <c r="V185" i="3"/>
  <c r="U185" i="3"/>
  <c r="T185" i="3"/>
  <c r="S185" i="3"/>
  <c r="R185" i="3"/>
  <c r="Q185" i="3"/>
  <c r="P185" i="3"/>
  <c r="O185" i="3"/>
  <c r="W184" i="3"/>
  <c r="V184" i="3"/>
  <c r="U184" i="3"/>
  <c r="T184" i="3"/>
  <c r="S184" i="3"/>
  <c r="R184" i="3"/>
  <c r="Q184" i="3"/>
  <c r="P184" i="3"/>
  <c r="O184" i="3"/>
  <c r="W183" i="3"/>
  <c r="U183" i="3"/>
  <c r="T183" i="3"/>
  <c r="S183" i="3"/>
  <c r="R183" i="3"/>
  <c r="P183" i="3"/>
  <c r="Q183" i="3" s="1"/>
  <c r="O183" i="3"/>
  <c r="V183" i="3" s="1"/>
  <c r="W182" i="3"/>
  <c r="V182" i="3"/>
  <c r="U182" i="3"/>
  <c r="T182" i="3"/>
  <c r="S182" i="3"/>
  <c r="R182" i="3"/>
  <c r="Q182" i="3"/>
  <c r="P182" i="3"/>
  <c r="O182" i="3"/>
  <c r="W181" i="3"/>
  <c r="V181" i="3"/>
  <c r="U181" i="3"/>
  <c r="T181" i="3"/>
  <c r="S181" i="3"/>
  <c r="R181" i="3"/>
  <c r="Q181" i="3"/>
  <c r="P181" i="3"/>
  <c r="O181" i="3"/>
  <c r="W180" i="3"/>
  <c r="V180" i="3"/>
  <c r="U180" i="3"/>
  <c r="T180" i="3"/>
  <c r="S180" i="3"/>
  <c r="R180" i="3"/>
  <c r="Q180" i="3"/>
  <c r="P180" i="3"/>
  <c r="O180" i="3"/>
  <c r="W179" i="3"/>
  <c r="V179" i="3"/>
  <c r="U179" i="3"/>
  <c r="T179" i="3"/>
  <c r="S179" i="3"/>
  <c r="R179" i="3"/>
  <c r="Q179" i="3"/>
  <c r="P179" i="3"/>
  <c r="O179" i="3"/>
  <c r="W178" i="3"/>
  <c r="V178" i="3"/>
  <c r="U178" i="3"/>
  <c r="T178" i="3"/>
  <c r="S178" i="3"/>
  <c r="R178" i="3"/>
  <c r="Q178" i="3"/>
  <c r="P178" i="3"/>
  <c r="O178" i="3"/>
  <c r="W177" i="3"/>
  <c r="V177" i="3"/>
  <c r="U177" i="3"/>
  <c r="T177" i="3"/>
  <c r="S177" i="3"/>
  <c r="R177" i="3"/>
  <c r="Q177" i="3"/>
  <c r="P177" i="3"/>
  <c r="O177" i="3"/>
  <c r="W176" i="3"/>
  <c r="V176" i="3"/>
  <c r="U176" i="3"/>
  <c r="T176" i="3"/>
  <c r="S176" i="3"/>
  <c r="R176" i="3"/>
  <c r="Q176" i="3"/>
  <c r="P176" i="3"/>
  <c r="O176" i="3"/>
  <c r="W175" i="3"/>
  <c r="V175" i="3"/>
  <c r="U175" i="3"/>
  <c r="T175" i="3"/>
  <c r="S175" i="3"/>
  <c r="R175" i="3"/>
  <c r="Q175" i="3"/>
  <c r="P175" i="3"/>
  <c r="O175" i="3"/>
  <c r="W174" i="3"/>
  <c r="V174" i="3"/>
  <c r="U174" i="3"/>
  <c r="T174" i="3"/>
  <c r="S174" i="3"/>
  <c r="R174" i="3"/>
  <c r="Q174" i="3"/>
  <c r="P174" i="3"/>
  <c r="O174" i="3"/>
  <c r="W173" i="3"/>
  <c r="V173" i="3"/>
  <c r="U173" i="3"/>
  <c r="T173" i="3"/>
  <c r="S173" i="3"/>
  <c r="R173" i="3"/>
  <c r="Q173" i="3"/>
  <c r="P173" i="3"/>
  <c r="O173" i="3"/>
  <c r="W172" i="3"/>
  <c r="U172" i="3"/>
  <c r="T172" i="3"/>
  <c r="S172" i="3"/>
  <c r="R172" i="3"/>
  <c r="P172" i="3"/>
  <c r="Q172" i="3" s="1"/>
  <c r="O172" i="3"/>
  <c r="V172" i="3" s="1"/>
  <c r="W171" i="3"/>
  <c r="V171" i="3"/>
  <c r="U171" i="3"/>
  <c r="T171" i="3"/>
  <c r="S171" i="3"/>
  <c r="R171" i="3"/>
  <c r="Q171" i="3"/>
  <c r="P171" i="3"/>
  <c r="O171" i="3"/>
  <c r="W170" i="3"/>
  <c r="V170" i="3"/>
  <c r="U170" i="3"/>
  <c r="T170" i="3"/>
  <c r="S170" i="3"/>
  <c r="R170" i="3"/>
  <c r="Q170" i="3"/>
  <c r="P170" i="3"/>
  <c r="O170" i="3"/>
  <c r="W169" i="3"/>
  <c r="V169" i="3"/>
  <c r="U169" i="3"/>
  <c r="T169" i="3"/>
  <c r="S169" i="3"/>
  <c r="R169" i="3"/>
  <c r="Q169" i="3"/>
  <c r="P169" i="3"/>
  <c r="O169" i="3"/>
  <c r="W168" i="3"/>
  <c r="V168" i="3"/>
  <c r="U168" i="3"/>
  <c r="T168" i="3"/>
  <c r="S168" i="3"/>
  <c r="R168" i="3"/>
  <c r="Q168" i="3"/>
  <c r="P168" i="3"/>
  <c r="O168" i="3"/>
  <c r="W167" i="3"/>
  <c r="V167" i="3"/>
  <c r="U167" i="3"/>
  <c r="T167" i="3"/>
  <c r="S167" i="3"/>
  <c r="R167" i="3"/>
  <c r="Q167" i="3"/>
  <c r="P167" i="3"/>
  <c r="O167" i="3"/>
  <c r="W166" i="3"/>
  <c r="V166" i="3"/>
  <c r="U166" i="3"/>
  <c r="T166" i="3"/>
  <c r="S166" i="3"/>
  <c r="R166" i="3"/>
  <c r="Q166" i="3"/>
  <c r="P166" i="3"/>
  <c r="O166" i="3"/>
  <c r="W165" i="3"/>
  <c r="V165" i="3"/>
  <c r="U165" i="3"/>
  <c r="T165" i="3"/>
  <c r="S165" i="3"/>
  <c r="R165" i="3"/>
  <c r="Q165" i="3"/>
  <c r="P165" i="3"/>
  <c r="O165" i="3"/>
  <c r="W164" i="3"/>
  <c r="V164" i="3"/>
  <c r="U164" i="3"/>
  <c r="T164" i="3"/>
  <c r="S164" i="3"/>
  <c r="R164" i="3"/>
  <c r="Q164" i="3"/>
  <c r="P164" i="3"/>
  <c r="O164" i="3"/>
  <c r="W163" i="3"/>
  <c r="V163" i="3"/>
  <c r="U163" i="3"/>
  <c r="T163" i="3"/>
  <c r="S163" i="3"/>
  <c r="R163" i="3"/>
  <c r="Q163" i="3"/>
  <c r="P163" i="3"/>
  <c r="O163" i="3"/>
  <c r="W162" i="3"/>
  <c r="V162" i="3"/>
  <c r="U162" i="3"/>
  <c r="T162" i="3"/>
  <c r="S162" i="3"/>
  <c r="R162" i="3"/>
  <c r="Q162" i="3"/>
  <c r="P162" i="3"/>
  <c r="O162" i="3"/>
  <c r="W161" i="3"/>
  <c r="U161" i="3"/>
  <c r="T161" i="3"/>
  <c r="S161" i="3"/>
  <c r="R161" i="3"/>
  <c r="P161" i="3"/>
  <c r="V161" i="3" s="1"/>
  <c r="O161" i="3"/>
  <c r="W160" i="3"/>
  <c r="V160" i="3"/>
  <c r="U160" i="3"/>
  <c r="T160" i="3"/>
  <c r="S160" i="3"/>
  <c r="R160" i="3"/>
  <c r="Q160" i="3"/>
  <c r="P160" i="3"/>
  <c r="O160" i="3"/>
  <c r="W159" i="3"/>
  <c r="V159" i="3"/>
  <c r="U159" i="3"/>
  <c r="T159" i="3"/>
  <c r="S159" i="3"/>
  <c r="R159" i="3"/>
  <c r="Q159" i="3"/>
  <c r="P159" i="3"/>
  <c r="O159" i="3"/>
  <c r="W158" i="3"/>
  <c r="V158" i="3"/>
  <c r="U158" i="3"/>
  <c r="T158" i="3"/>
  <c r="S158" i="3"/>
  <c r="R158" i="3"/>
  <c r="Q158" i="3"/>
  <c r="P158" i="3"/>
  <c r="O158" i="3"/>
  <c r="W157" i="3"/>
  <c r="V157" i="3"/>
  <c r="U157" i="3"/>
  <c r="T157" i="3"/>
  <c r="S157" i="3"/>
  <c r="R157" i="3"/>
  <c r="Q157" i="3"/>
  <c r="P157" i="3"/>
  <c r="O157" i="3"/>
  <c r="W156" i="3"/>
  <c r="V156" i="3"/>
  <c r="U156" i="3"/>
  <c r="T156" i="3"/>
  <c r="S156" i="3"/>
  <c r="R156" i="3"/>
  <c r="Q156" i="3"/>
  <c r="P156" i="3"/>
  <c r="O156" i="3"/>
  <c r="W155" i="3"/>
  <c r="V155" i="3"/>
  <c r="U155" i="3"/>
  <c r="T155" i="3"/>
  <c r="S155" i="3"/>
  <c r="R155" i="3"/>
  <c r="Q155" i="3"/>
  <c r="P155" i="3"/>
  <c r="O155" i="3"/>
  <c r="W154" i="3"/>
  <c r="V154" i="3"/>
  <c r="U154" i="3"/>
  <c r="T154" i="3"/>
  <c r="S154" i="3"/>
  <c r="R154" i="3"/>
  <c r="Q154" i="3"/>
  <c r="P154" i="3"/>
  <c r="O154" i="3"/>
  <c r="W153" i="3"/>
  <c r="V153" i="3"/>
  <c r="U153" i="3"/>
  <c r="T153" i="3"/>
  <c r="S153" i="3"/>
  <c r="R153" i="3"/>
  <c r="Q153" i="3"/>
  <c r="P153" i="3"/>
  <c r="O153" i="3"/>
  <c r="W152" i="3"/>
  <c r="V152" i="3"/>
  <c r="U152" i="3"/>
  <c r="T152" i="3"/>
  <c r="S152" i="3"/>
  <c r="R152" i="3"/>
  <c r="Q152" i="3"/>
  <c r="P152" i="3"/>
  <c r="O152" i="3"/>
  <c r="W151" i="3"/>
  <c r="V151" i="3"/>
  <c r="U151" i="3"/>
  <c r="T151" i="3"/>
  <c r="S151" i="3"/>
  <c r="R151" i="3"/>
  <c r="Q151" i="3"/>
  <c r="P151" i="3"/>
  <c r="O151" i="3"/>
  <c r="W150" i="3"/>
  <c r="V150" i="3"/>
  <c r="U150" i="3"/>
  <c r="T150" i="3"/>
  <c r="S150" i="3"/>
  <c r="R150" i="3"/>
  <c r="Q150" i="3"/>
  <c r="P150" i="3"/>
  <c r="O150" i="3"/>
  <c r="W149" i="3"/>
  <c r="V149" i="3"/>
  <c r="U149" i="3"/>
  <c r="T149" i="3"/>
  <c r="S149" i="3"/>
  <c r="R149" i="3"/>
  <c r="Q149" i="3"/>
  <c r="P149" i="3"/>
  <c r="O149" i="3"/>
  <c r="W148" i="3"/>
  <c r="V148" i="3"/>
  <c r="U148" i="3"/>
  <c r="T148" i="3"/>
  <c r="S148" i="3"/>
  <c r="R148" i="3"/>
  <c r="Q148" i="3"/>
  <c r="P148" i="3"/>
  <c r="O148" i="3"/>
  <c r="W147" i="3"/>
  <c r="V147" i="3"/>
  <c r="U147" i="3"/>
  <c r="T147" i="3"/>
  <c r="S147" i="3"/>
  <c r="R147" i="3"/>
  <c r="Q147" i="3"/>
  <c r="P147" i="3"/>
  <c r="O147" i="3"/>
  <c r="W146" i="3"/>
  <c r="V146" i="3"/>
  <c r="U146" i="3"/>
  <c r="T146" i="3"/>
  <c r="S146" i="3"/>
  <c r="R146" i="3"/>
  <c r="Q146" i="3"/>
  <c r="P146" i="3"/>
  <c r="O146" i="3"/>
  <c r="W145" i="3"/>
  <c r="V145" i="3"/>
  <c r="U145" i="3"/>
  <c r="T145" i="3"/>
  <c r="S145" i="3"/>
  <c r="R145" i="3"/>
  <c r="Q145" i="3"/>
  <c r="P145" i="3"/>
  <c r="O145" i="3"/>
  <c r="W144" i="3"/>
  <c r="V144" i="3"/>
  <c r="U144" i="3"/>
  <c r="T144" i="3"/>
  <c r="S144" i="3"/>
  <c r="R144" i="3"/>
  <c r="Q144" i="3"/>
  <c r="P144" i="3"/>
  <c r="O144" i="3"/>
  <c r="W143" i="3"/>
  <c r="V143" i="3"/>
  <c r="U143" i="3"/>
  <c r="T143" i="3"/>
  <c r="S143" i="3"/>
  <c r="R143" i="3"/>
  <c r="Q143" i="3"/>
  <c r="P143" i="3"/>
  <c r="O143" i="3"/>
  <c r="W142" i="3"/>
  <c r="V142" i="3"/>
  <c r="U142" i="3"/>
  <c r="T142" i="3"/>
  <c r="S142" i="3"/>
  <c r="R142" i="3"/>
  <c r="Q142" i="3"/>
  <c r="P142" i="3"/>
  <c r="O142" i="3"/>
  <c r="W141" i="3"/>
  <c r="V141" i="3"/>
  <c r="U141" i="3"/>
  <c r="T141" i="3"/>
  <c r="S141" i="3"/>
  <c r="R141" i="3"/>
  <c r="Q141" i="3"/>
  <c r="P141" i="3"/>
  <c r="O141" i="3"/>
  <c r="W140" i="3"/>
  <c r="V140" i="3"/>
  <c r="U140" i="3"/>
  <c r="T140" i="3"/>
  <c r="S140" i="3"/>
  <c r="R140" i="3"/>
  <c r="Q140" i="3"/>
  <c r="P140" i="3"/>
  <c r="O140" i="3"/>
  <c r="W139" i="3"/>
  <c r="U139" i="3"/>
  <c r="T139" i="3"/>
  <c r="S139" i="3"/>
  <c r="R139" i="3"/>
  <c r="P139" i="3"/>
  <c r="V139" i="3" s="1"/>
  <c r="O139" i="3"/>
  <c r="W138" i="3"/>
  <c r="V138" i="3"/>
  <c r="U138" i="3"/>
  <c r="T138" i="3"/>
  <c r="S138" i="3"/>
  <c r="R138" i="3"/>
  <c r="Q138" i="3"/>
  <c r="P138" i="3"/>
  <c r="O138" i="3"/>
  <c r="W137" i="3"/>
  <c r="V137" i="3"/>
  <c r="U137" i="3"/>
  <c r="T137" i="3"/>
  <c r="S137" i="3"/>
  <c r="R137" i="3"/>
  <c r="Q137" i="3"/>
  <c r="P137" i="3"/>
  <c r="O137" i="3"/>
  <c r="W136" i="3"/>
  <c r="V136" i="3"/>
  <c r="U136" i="3"/>
  <c r="T136" i="3"/>
  <c r="S136" i="3"/>
  <c r="R136" i="3"/>
  <c r="Q136" i="3"/>
  <c r="P136" i="3"/>
  <c r="O136" i="3"/>
  <c r="W135" i="3"/>
  <c r="V135" i="3"/>
  <c r="U135" i="3"/>
  <c r="T135" i="3"/>
  <c r="S135" i="3"/>
  <c r="R135" i="3"/>
  <c r="Q135" i="3"/>
  <c r="P135" i="3"/>
  <c r="O135" i="3"/>
  <c r="W134" i="3"/>
  <c r="V134" i="3"/>
  <c r="U134" i="3"/>
  <c r="T134" i="3"/>
  <c r="S134" i="3"/>
  <c r="R134" i="3"/>
  <c r="Q134" i="3"/>
  <c r="P134" i="3"/>
  <c r="O134" i="3"/>
  <c r="W133" i="3"/>
  <c r="V133" i="3"/>
  <c r="U133" i="3"/>
  <c r="T133" i="3"/>
  <c r="S133" i="3"/>
  <c r="R133" i="3"/>
  <c r="Q133" i="3"/>
  <c r="P133" i="3"/>
  <c r="O133" i="3"/>
  <c r="W132" i="3"/>
  <c r="V132" i="3"/>
  <c r="U132" i="3"/>
  <c r="T132" i="3"/>
  <c r="S132" i="3"/>
  <c r="R132" i="3"/>
  <c r="Q132" i="3"/>
  <c r="P132" i="3"/>
  <c r="O132" i="3"/>
  <c r="W131" i="3"/>
  <c r="V131" i="3"/>
  <c r="U131" i="3"/>
  <c r="T131" i="3"/>
  <c r="S131" i="3"/>
  <c r="R131" i="3"/>
  <c r="Q131" i="3"/>
  <c r="P131" i="3"/>
  <c r="O131" i="3"/>
  <c r="W130" i="3"/>
  <c r="V130" i="3"/>
  <c r="U130" i="3"/>
  <c r="T130" i="3"/>
  <c r="S130" i="3"/>
  <c r="R130" i="3"/>
  <c r="Q130" i="3"/>
  <c r="P130" i="3"/>
  <c r="O130" i="3"/>
  <c r="W129" i="3"/>
  <c r="V129" i="3"/>
  <c r="U129" i="3"/>
  <c r="T129" i="3"/>
  <c r="S129" i="3"/>
  <c r="R129" i="3"/>
  <c r="Q129" i="3"/>
  <c r="P129" i="3"/>
  <c r="O129" i="3"/>
  <c r="W128" i="3"/>
  <c r="U128" i="3"/>
  <c r="T128" i="3"/>
  <c r="S128" i="3"/>
  <c r="R128" i="3"/>
  <c r="Q128" i="3"/>
  <c r="P128" i="3"/>
  <c r="O128" i="3"/>
  <c r="V128" i="3" s="1"/>
  <c r="W127" i="3"/>
  <c r="V127" i="3"/>
  <c r="U127" i="3"/>
  <c r="T127" i="3"/>
  <c r="S127" i="3"/>
  <c r="R127" i="3"/>
  <c r="Q127" i="3"/>
  <c r="P127" i="3"/>
  <c r="O127" i="3"/>
  <c r="W126" i="3"/>
  <c r="V126" i="3"/>
  <c r="U126" i="3"/>
  <c r="T126" i="3"/>
  <c r="S126" i="3"/>
  <c r="R126" i="3"/>
  <c r="Q126" i="3"/>
  <c r="P126" i="3"/>
  <c r="O126" i="3"/>
  <c r="W125" i="3"/>
  <c r="V125" i="3"/>
  <c r="U125" i="3"/>
  <c r="T125" i="3"/>
  <c r="S125" i="3"/>
  <c r="R125" i="3"/>
  <c r="Q125" i="3"/>
  <c r="P125" i="3"/>
  <c r="O125" i="3"/>
  <c r="W124" i="3"/>
  <c r="V124" i="3"/>
  <c r="U124" i="3"/>
  <c r="T124" i="3"/>
  <c r="S124" i="3"/>
  <c r="R124" i="3"/>
  <c r="Q124" i="3"/>
  <c r="P124" i="3"/>
  <c r="O124" i="3"/>
  <c r="W123" i="3"/>
  <c r="V123" i="3"/>
  <c r="U123" i="3"/>
  <c r="T123" i="3"/>
  <c r="S123" i="3"/>
  <c r="R123" i="3"/>
  <c r="Q123" i="3"/>
  <c r="P123" i="3"/>
  <c r="O123" i="3"/>
  <c r="W122" i="3"/>
  <c r="V122" i="3"/>
  <c r="U122" i="3"/>
  <c r="T122" i="3"/>
  <c r="S122" i="3"/>
  <c r="R122" i="3"/>
  <c r="Q122" i="3"/>
  <c r="P122" i="3"/>
  <c r="O122" i="3"/>
  <c r="W121" i="3"/>
  <c r="V121" i="3"/>
  <c r="U121" i="3"/>
  <c r="T121" i="3"/>
  <c r="S121" i="3"/>
  <c r="R121" i="3"/>
  <c r="Q121" i="3"/>
  <c r="P121" i="3"/>
  <c r="O121" i="3"/>
  <c r="W120" i="3"/>
  <c r="V120" i="3"/>
  <c r="U120" i="3"/>
  <c r="T120" i="3"/>
  <c r="S120" i="3"/>
  <c r="R120" i="3"/>
  <c r="Q120" i="3"/>
  <c r="P120" i="3"/>
  <c r="O120" i="3"/>
  <c r="W119" i="3"/>
  <c r="V119" i="3"/>
  <c r="U119" i="3"/>
  <c r="T119" i="3"/>
  <c r="S119" i="3"/>
  <c r="R119" i="3"/>
  <c r="Q119" i="3"/>
  <c r="P119" i="3"/>
  <c r="O119" i="3"/>
  <c r="W118" i="3"/>
  <c r="V118" i="3"/>
  <c r="U118" i="3"/>
  <c r="T118" i="3"/>
  <c r="S118" i="3"/>
  <c r="R118" i="3"/>
  <c r="Q118" i="3"/>
  <c r="P118" i="3"/>
  <c r="O118" i="3"/>
  <c r="W117" i="3"/>
  <c r="V117" i="3"/>
  <c r="U117" i="3"/>
  <c r="T117" i="3"/>
  <c r="S117" i="3"/>
  <c r="R117" i="3"/>
  <c r="P117" i="3"/>
  <c r="O117" i="3"/>
  <c r="Q117" i="3" s="1"/>
  <c r="W116" i="3"/>
  <c r="V116" i="3"/>
  <c r="U116" i="3"/>
  <c r="T116" i="3"/>
  <c r="S116" i="3"/>
  <c r="R116" i="3"/>
  <c r="Q116" i="3"/>
  <c r="P116" i="3"/>
  <c r="O116" i="3"/>
  <c r="W115" i="3"/>
  <c r="V115" i="3"/>
  <c r="U115" i="3"/>
  <c r="T115" i="3"/>
  <c r="S115" i="3"/>
  <c r="R115" i="3"/>
  <c r="Q115" i="3"/>
  <c r="P115" i="3"/>
  <c r="O115" i="3"/>
  <c r="W114" i="3"/>
  <c r="V114" i="3"/>
  <c r="U114" i="3"/>
  <c r="T114" i="3"/>
  <c r="S114" i="3"/>
  <c r="R114" i="3"/>
  <c r="Q114" i="3"/>
  <c r="P114" i="3"/>
  <c r="O114" i="3"/>
  <c r="W113" i="3"/>
  <c r="V113" i="3"/>
  <c r="U113" i="3"/>
  <c r="T113" i="3"/>
  <c r="S113" i="3"/>
  <c r="R113" i="3"/>
  <c r="Q113" i="3"/>
  <c r="P113" i="3"/>
  <c r="O113" i="3"/>
  <c r="W112" i="3"/>
  <c r="V112" i="3"/>
  <c r="U112" i="3"/>
  <c r="T112" i="3"/>
  <c r="S112" i="3"/>
  <c r="R112" i="3"/>
  <c r="Q112" i="3"/>
  <c r="P112" i="3"/>
  <c r="O112" i="3"/>
  <c r="W111" i="3"/>
  <c r="V111" i="3"/>
  <c r="U111" i="3"/>
  <c r="T111" i="3"/>
  <c r="S111" i="3"/>
  <c r="R111" i="3"/>
  <c r="Q111" i="3"/>
  <c r="P111" i="3"/>
  <c r="O111" i="3"/>
  <c r="W110" i="3"/>
  <c r="V110" i="3"/>
  <c r="U110" i="3"/>
  <c r="T110" i="3"/>
  <c r="S110" i="3"/>
  <c r="R110" i="3"/>
  <c r="Q110" i="3"/>
  <c r="P110" i="3"/>
  <c r="O110" i="3"/>
  <c r="W109" i="3"/>
  <c r="V109" i="3"/>
  <c r="U109" i="3"/>
  <c r="T109" i="3"/>
  <c r="S109" i="3"/>
  <c r="R109" i="3"/>
  <c r="Q109" i="3"/>
  <c r="P109" i="3"/>
  <c r="O109" i="3"/>
  <c r="W108" i="3"/>
  <c r="V108" i="3"/>
  <c r="U108" i="3"/>
  <c r="T108" i="3"/>
  <c r="S108" i="3"/>
  <c r="R108" i="3"/>
  <c r="Q108" i="3"/>
  <c r="P108" i="3"/>
  <c r="O108" i="3"/>
  <c r="W107" i="3"/>
  <c r="V107" i="3"/>
  <c r="U107" i="3"/>
  <c r="T107" i="3"/>
  <c r="S107" i="3"/>
  <c r="R107" i="3"/>
  <c r="Q107" i="3"/>
  <c r="P107" i="3"/>
  <c r="O107" i="3"/>
  <c r="W106" i="3"/>
  <c r="U106" i="3"/>
  <c r="T106" i="3"/>
  <c r="S106" i="3"/>
  <c r="R106" i="3"/>
  <c r="Q106" i="3"/>
  <c r="P106" i="3"/>
  <c r="O106" i="3"/>
  <c r="V106" i="3" s="1"/>
  <c r="W105" i="3"/>
  <c r="V105" i="3"/>
  <c r="U105" i="3"/>
  <c r="T105" i="3"/>
  <c r="S105" i="3"/>
  <c r="R105" i="3"/>
  <c r="Q105" i="3"/>
  <c r="P105" i="3"/>
  <c r="O105" i="3"/>
  <c r="W104" i="3"/>
  <c r="V104" i="3"/>
  <c r="U104" i="3"/>
  <c r="T104" i="3"/>
  <c r="S104" i="3"/>
  <c r="R104" i="3"/>
  <c r="Q104" i="3"/>
  <c r="P104" i="3"/>
  <c r="O104" i="3"/>
  <c r="W103" i="3"/>
  <c r="V103" i="3"/>
  <c r="U103" i="3"/>
  <c r="T103" i="3"/>
  <c r="S103" i="3"/>
  <c r="R103" i="3"/>
  <c r="Q103" i="3"/>
  <c r="P103" i="3"/>
  <c r="O103" i="3"/>
  <c r="W102" i="3"/>
  <c r="V102" i="3"/>
  <c r="U102" i="3"/>
  <c r="T102" i="3"/>
  <c r="S102" i="3"/>
  <c r="R102" i="3"/>
  <c r="Q102" i="3"/>
  <c r="P102" i="3"/>
  <c r="O102" i="3"/>
  <c r="W101" i="3"/>
  <c r="V101" i="3"/>
  <c r="U101" i="3"/>
  <c r="T101" i="3"/>
  <c r="S101" i="3"/>
  <c r="R101" i="3"/>
  <c r="Q101" i="3"/>
  <c r="P101" i="3"/>
  <c r="O101" i="3"/>
  <c r="W100" i="3"/>
  <c r="V100" i="3"/>
  <c r="U100" i="3"/>
  <c r="T100" i="3"/>
  <c r="S100" i="3"/>
  <c r="R100" i="3"/>
  <c r="Q100" i="3"/>
  <c r="P100" i="3"/>
  <c r="O100" i="3"/>
  <c r="W99" i="3"/>
  <c r="V99" i="3"/>
  <c r="U99" i="3"/>
  <c r="T99" i="3"/>
  <c r="S99" i="3"/>
  <c r="R99" i="3"/>
  <c r="Q99" i="3"/>
  <c r="P99" i="3"/>
  <c r="O99" i="3"/>
  <c r="W98" i="3"/>
  <c r="V98" i="3"/>
  <c r="U98" i="3"/>
  <c r="T98" i="3"/>
  <c r="S98" i="3"/>
  <c r="R98" i="3"/>
  <c r="Q98" i="3"/>
  <c r="P98" i="3"/>
  <c r="O98" i="3"/>
  <c r="W97" i="3"/>
  <c r="V97" i="3"/>
  <c r="U97" i="3"/>
  <c r="T97" i="3"/>
  <c r="S97" i="3"/>
  <c r="R97" i="3"/>
  <c r="Q97" i="3"/>
  <c r="P97" i="3"/>
  <c r="O97" i="3"/>
  <c r="W96" i="3"/>
  <c r="V96" i="3"/>
  <c r="U96" i="3"/>
  <c r="T96" i="3"/>
  <c r="S96" i="3"/>
  <c r="R96" i="3"/>
  <c r="Q96" i="3"/>
  <c r="P96" i="3"/>
  <c r="O96" i="3"/>
  <c r="W95" i="3"/>
  <c r="U95" i="3"/>
  <c r="T95" i="3"/>
  <c r="S95" i="3"/>
  <c r="R95" i="3"/>
  <c r="P95" i="3"/>
  <c r="Q95" i="3" s="1"/>
  <c r="O95" i="3"/>
  <c r="V95" i="3" s="1"/>
  <c r="W94" i="3"/>
  <c r="V94" i="3"/>
  <c r="U94" i="3"/>
  <c r="T94" i="3"/>
  <c r="S94" i="3"/>
  <c r="R94" i="3"/>
  <c r="Q94" i="3"/>
  <c r="P94" i="3"/>
  <c r="O94" i="3"/>
  <c r="W93" i="3"/>
  <c r="V93" i="3"/>
  <c r="U93" i="3"/>
  <c r="T93" i="3"/>
  <c r="S93" i="3"/>
  <c r="R93" i="3"/>
  <c r="Q93" i="3"/>
  <c r="P93" i="3"/>
  <c r="O93" i="3"/>
  <c r="W92" i="3"/>
  <c r="V92" i="3"/>
  <c r="U92" i="3"/>
  <c r="T92" i="3"/>
  <c r="S92" i="3"/>
  <c r="R92" i="3"/>
  <c r="Q92" i="3"/>
  <c r="P92" i="3"/>
  <c r="O92" i="3"/>
  <c r="W91" i="3"/>
  <c r="V91" i="3"/>
  <c r="U91" i="3"/>
  <c r="T91" i="3"/>
  <c r="S91" i="3"/>
  <c r="R91" i="3"/>
  <c r="Q91" i="3"/>
  <c r="P91" i="3"/>
  <c r="O91" i="3"/>
  <c r="W90" i="3"/>
  <c r="V90" i="3"/>
  <c r="U90" i="3"/>
  <c r="T90" i="3"/>
  <c r="S90" i="3"/>
  <c r="R90" i="3"/>
  <c r="Q90" i="3"/>
  <c r="P90" i="3"/>
  <c r="O90" i="3"/>
  <c r="W89" i="3"/>
  <c r="V89" i="3"/>
  <c r="U89" i="3"/>
  <c r="T89" i="3"/>
  <c r="S89" i="3"/>
  <c r="R89" i="3"/>
  <c r="Q89" i="3"/>
  <c r="P89" i="3"/>
  <c r="O89" i="3"/>
  <c r="W88" i="3"/>
  <c r="V88" i="3"/>
  <c r="U88" i="3"/>
  <c r="T88" i="3"/>
  <c r="S88" i="3"/>
  <c r="R88" i="3"/>
  <c r="Q88" i="3"/>
  <c r="P88" i="3"/>
  <c r="O88" i="3"/>
  <c r="W87" i="3"/>
  <c r="V87" i="3"/>
  <c r="U87" i="3"/>
  <c r="T87" i="3"/>
  <c r="S87" i="3"/>
  <c r="R87" i="3"/>
  <c r="Q87" i="3"/>
  <c r="P87" i="3"/>
  <c r="O87" i="3"/>
  <c r="W86" i="3"/>
  <c r="V86" i="3"/>
  <c r="U86" i="3"/>
  <c r="T86" i="3"/>
  <c r="S86" i="3"/>
  <c r="R86" i="3"/>
  <c r="Q86" i="3"/>
  <c r="P86" i="3"/>
  <c r="O86" i="3"/>
  <c r="W85" i="3"/>
  <c r="V85" i="3"/>
  <c r="U85" i="3"/>
  <c r="T85" i="3"/>
  <c r="S85" i="3"/>
  <c r="R85" i="3"/>
  <c r="Q85" i="3"/>
  <c r="P85" i="3"/>
  <c r="O85" i="3"/>
  <c r="W84" i="3"/>
  <c r="U84" i="3"/>
  <c r="T84" i="3"/>
  <c r="S84" i="3"/>
  <c r="R84" i="3"/>
  <c r="P84" i="3"/>
  <c r="Q84" i="3" s="1"/>
  <c r="O84" i="3"/>
  <c r="V84" i="3" s="1"/>
  <c r="W83" i="3"/>
  <c r="V83" i="3"/>
  <c r="U83" i="3"/>
  <c r="T83" i="3"/>
  <c r="S83" i="3"/>
  <c r="R83" i="3"/>
  <c r="Q83" i="3"/>
  <c r="P83" i="3"/>
  <c r="O83" i="3"/>
  <c r="W82" i="3"/>
  <c r="V82" i="3"/>
  <c r="U82" i="3"/>
  <c r="T82" i="3"/>
  <c r="S82" i="3"/>
  <c r="R82" i="3"/>
  <c r="Q82" i="3"/>
  <c r="P82" i="3"/>
  <c r="O82" i="3"/>
  <c r="W81" i="3"/>
  <c r="V81" i="3"/>
  <c r="U81" i="3"/>
  <c r="T81" i="3"/>
  <c r="S81" i="3"/>
  <c r="R81" i="3"/>
  <c r="Q81" i="3"/>
  <c r="P81" i="3"/>
  <c r="O81" i="3"/>
  <c r="W80" i="3"/>
  <c r="V80" i="3"/>
  <c r="U80" i="3"/>
  <c r="T80" i="3"/>
  <c r="S80" i="3"/>
  <c r="R80" i="3"/>
  <c r="Q80" i="3"/>
  <c r="P80" i="3"/>
  <c r="O80" i="3"/>
  <c r="W79" i="3"/>
  <c r="V79" i="3"/>
  <c r="U79" i="3"/>
  <c r="T79" i="3"/>
  <c r="S79" i="3"/>
  <c r="R79" i="3"/>
  <c r="Q79" i="3"/>
  <c r="P79" i="3"/>
  <c r="O79" i="3"/>
  <c r="W78" i="3"/>
  <c r="V78" i="3"/>
  <c r="U78" i="3"/>
  <c r="T78" i="3"/>
  <c r="S78" i="3"/>
  <c r="R78" i="3"/>
  <c r="Q78" i="3"/>
  <c r="P78" i="3"/>
  <c r="O78" i="3"/>
  <c r="W77" i="3"/>
  <c r="V77" i="3"/>
  <c r="U77" i="3"/>
  <c r="T77" i="3"/>
  <c r="S77" i="3"/>
  <c r="R77" i="3"/>
  <c r="Q77" i="3"/>
  <c r="P77" i="3"/>
  <c r="O77" i="3"/>
  <c r="W76" i="3"/>
  <c r="V76" i="3"/>
  <c r="U76" i="3"/>
  <c r="T76" i="3"/>
  <c r="S76" i="3"/>
  <c r="R76" i="3"/>
  <c r="Q76" i="3"/>
  <c r="P76" i="3"/>
  <c r="O76" i="3"/>
  <c r="W75" i="3"/>
  <c r="V75" i="3"/>
  <c r="U75" i="3"/>
  <c r="T75" i="3"/>
  <c r="S75" i="3"/>
  <c r="R75" i="3"/>
  <c r="Q75" i="3"/>
  <c r="P75" i="3"/>
  <c r="O75" i="3"/>
  <c r="W74" i="3"/>
  <c r="V74" i="3"/>
  <c r="U74" i="3"/>
  <c r="T74" i="3"/>
  <c r="S74" i="3"/>
  <c r="R74" i="3"/>
  <c r="Q74" i="3"/>
  <c r="P74" i="3"/>
  <c r="O74" i="3"/>
  <c r="W73" i="3"/>
  <c r="U73" i="3"/>
  <c r="T73" i="3"/>
  <c r="S73" i="3"/>
  <c r="R73" i="3"/>
  <c r="P73" i="3"/>
  <c r="V73" i="3" s="1"/>
  <c r="O73" i="3"/>
  <c r="W72" i="3"/>
  <c r="V72" i="3"/>
  <c r="U72" i="3"/>
  <c r="T72" i="3"/>
  <c r="S72" i="3"/>
  <c r="R72" i="3"/>
  <c r="Q72" i="3"/>
  <c r="P72" i="3"/>
  <c r="O72" i="3"/>
  <c r="W71" i="3"/>
  <c r="V71" i="3"/>
  <c r="U71" i="3"/>
  <c r="T71" i="3"/>
  <c r="S71" i="3"/>
  <c r="R71" i="3"/>
  <c r="Q71" i="3"/>
  <c r="P71" i="3"/>
  <c r="O71" i="3"/>
  <c r="W70" i="3"/>
  <c r="V70" i="3"/>
  <c r="U70" i="3"/>
  <c r="T70" i="3"/>
  <c r="S70" i="3"/>
  <c r="R70" i="3"/>
  <c r="Q70" i="3"/>
  <c r="P70" i="3"/>
  <c r="O70" i="3"/>
  <c r="W69" i="3"/>
  <c r="V69" i="3"/>
  <c r="U69" i="3"/>
  <c r="T69" i="3"/>
  <c r="S69" i="3"/>
  <c r="R69" i="3"/>
  <c r="Q69" i="3"/>
  <c r="P69" i="3"/>
  <c r="O69" i="3"/>
  <c r="W68" i="3"/>
  <c r="V68" i="3"/>
  <c r="U68" i="3"/>
  <c r="T68" i="3"/>
  <c r="S68" i="3"/>
  <c r="R68" i="3"/>
  <c r="Q68" i="3"/>
  <c r="P68" i="3"/>
  <c r="O68" i="3"/>
  <c r="W67" i="3"/>
  <c r="V67" i="3"/>
  <c r="U67" i="3"/>
  <c r="T67" i="3"/>
  <c r="S67" i="3"/>
  <c r="R67" i="3"/>
  <c r="Q67" i="3"/>
  <c r="P67" i="3"/>
  <c r="O67" i="3"/>
  <c r="W66" i="3"/>
  <c r="V66" i="3"/>
  <c r="U66" i="3"/>
  <c r="T66" i="3"/>
  <c r="S66" i="3"/>
  <c r="R66" i="3"/>
  <c r="Q66" i="3"/>
  <c r="P66" i="3"/>
  <c r="O66" i="3"/>
  <c r="W65" i="3"/>
  <c r="V65" i="3"/>
  <c r="U65" i="3"/>
  <c r="T65" i="3"/>
  <c r="S65" i="3"/>
  <c r="R65" i="3"/>
  <c r="Q65" i="3"/>
  <c r="P65" i="3"/>
  <c r="O65" i="3"/>
  <c r="W64" i="3"/>
  <c r="V64" i="3"/>
  <c r="U64" i="3"/>
  <c r="T64" i="3"/>
  <c r="S64" i="3"/>
  <c r="R64" i="3"/>
  <c r="Q64" i="3"/>
  <c r="P64" i="3"/>
  <c r="O64" i="3"/>
  <c r="W63" i="3"/>
  <c r="V63" i="3"/>
  <c r="U63" i="3"/>
  <c r="T63" i="3"/>
  <c r="S63" i="3"/>
  <c r="R63" i="3"/>
  <c r="Q63" i="3"/>
  <c r="P63" i="3"/>
  <c r="O63" i="3"/>
  <c r="W62" i="3"/>
  <c r="V62" i="3"/>
  <c r="U62" i="3"/>
  <c r="T62" i="3"/>
  <c r="S62" i="3"/>
  <c r="R62" i="3"/>
  <c r="Q62" i="3"/>
  <c r="P62" i="3"/>
  <c r="O62" i="3"/>
  <c r="W61" i="3"/>
  <c r="V61" i="3"/>
  <c r="U61" i="3"/>
  <c r="T61" i="3"/>
  <c r="S61" i="3"/>
  <c r="R61" i="3"/>
  <c r="Q61" i="3"/>
  <c r="P61" i="3"/>
  <c r="O61" i="3"/>
  <c r="W60" i="3"/>
  <c r="V60" i="3"/>
  <c r="U60" i="3"/>
  <c r="T60" i="3"/>
  <c r="S60" i="3"/>
  <c r="R60" i="3"/>
  <c r="Q60" i="3"/>
  <c r="P60" i="3"/>
  <c r="O60" i="3"/>
  <c r="W59" i="3"/>
  <c r="V59" i="3"/>
  <c r="U59" i="3"/>
  <c r="T59" i="3"/>
  <c r="S59" i="3"/>
  <c r="R59" i="3"/>
  <c r="Q59" i="3"/>
  <c r="P59" i="3"/>
  <c r="O59" i="3"/>
  <c r="W58" i="3"/>
  <c r="V58" i="3"/>
  <c r="U58" i="3"/>
  <c r="T58" i="3"/>
  <c r="S58" i="3"/>
  <c r="R58" i="3"/>
  <c r="Q58" i="3"/>
  <c r="P58" i="3"/>
  <c r="O58" i="3"/>
  <c r="W57" i="3"/>
  <c r="V57" i="3"/>
  <c r="U57" i="3"/>
  <c r="T57" i="3"/>
  <c r="S57" i="3"/>
  <c r="R57" i="3"/>
  <c r="Q57" i="3"/>
  <c r="P57" i="3"/>
  <c r="O57" i="3"/>
  <c r="W56" i="3"/>
  <c r="V56" i="3"/>
  <c r="U56" i="3"/>
  <c r="T56" i="3"/>
  <c r="S56" i="3"/>
  <c r="R56" i="3"/>
  <c r="Q56" i="3"/>
  <c r="P56" i="3"/>
  <c r="O56" i="3"/>
  <c r="W55" i="3"/>
  <c r="V55" i="3"/>
  <c r="U55" i="3"/>
  <c r="T55" i="3"/>
  <c r="S55" i="3"/>
  <c r="R55" i="3"/>
  <c r="Q55" i="3"/>
  <c r="P55" i="3"/>
  <c r="O55" i="3"/>
  <c r="W54" i="3"/>
  <c r="V54" i="3"/>
  <c r="U54" i="3"/>
  <c r="T54" i="3"/>
  <c r="S54" i="3"/>
  <c r="R54" i="3"/>
  <c r="Q54" i="3"/>
  <c r="P54" i="3"/>
  <c r="O54" i="3"/>
  <c r="W53" i="3"/>
  <c r="V53" i="3"/>
  <c r="U53" i="3"/>
  <c r="T53" i="3"/>
  <c r="S53" i="3"/>
  <c r="R53" i="3"/>
  <c r="Q53" i="3"/>
  <c r="P53" i="3"/>
  <c r="O53" i="3"/>
  <c r="W52" i="3"/>
  <c r="V52" i="3"/>
  <c r="U52" i="3"/>
  <c r="T52" i="3"/>
  <c r="S52" i="3"/>
  <c r="R52" i="3"/>
  <c r="Q52" i="3"/>
  <c r="P52" i="3"/>
  <c r="O52" i="3"/>
  <c r="W51" i="3"/>
  <c r="U51" i="3"/>
  <c r="T51" i="3"/>
  <c r="S51" i="3"/>
  <c r="R51" i="3"/>
  <c r="P51" i="3"/>
  <c r="V51" i="3" s="1"/>
  <c r="O51" i="3"/>
  <c r="W50" i="3"/>
  <c r="V50" i="3"/>
  <c r="U50" i="3"/>
  <c r="T50" i="3"/>
  <c r="S50" i="3"/>
  <c r="R50" i="3"/>
  <c r="Q50" i="3"/>
  <c r="P50" i="3"/>
  <c r="O50" i="3"/>
  <c r="W49" i="3"/>
  <c r="V49" i="3"/>
  <c r="U49" i="3"/>
  <c r="T49" i="3"/>
  <c r="S49" i="3"/>
  <c r="R49" i="3"/>
  <c r="Q49" i="3"/>
  <c r="P49" i="3"/>
  <c r="O49" i="3"/>
  <c r="W48" i="3"/>
  <c r="V48" i="3"/>
  <c r="U48" i="3"/>
  <c r="T48" i="3"/>
  <c r="S48" i="3"/>
  <c r="R48" i="3"/>
  <c r="Q48" i="3"/>
  <c r="P48" i="3"/>
  <c r="O48" i="3"/>
  <c r="W47" i="3"/>
  <c r="V47" i="3"/>
  <c r="U47" i="3"/>
  <c r="T47" i="3"/>
  <c r="S47" i="3"/>
  <c r="R47" i="3"/>
  <c r="Q47" i="3"/>
  <c r="P47" i="3"/>
  <c r="O47" i="3"/>
  <c r="W46" i="3"/>
  <c r="V46" i="3"/>
  <c r="U46" i="3"/>
  <c r="T46" i="3"/>
  <c r="S46" i="3"/>
  <c r="R46" i="3"/>
  <c r="Q46" i="3"/>
  <c r="P46" i="3"/>
  <c r="O46" i="3"/>
  <c r="W45" i="3"/>
  <c r="V45" i="3"/>
  <c r="U45" i="3"/>
  <c r="T45" i="3"/>
  <c r="S45" i="3"/>
  <c r="R45" i="3"/>
  <c r="Q45" i="3"/>
  <c r="P45" i="3"/>
  <c r="O45" i="3"/>
  <c r="W44" i="3"/>
  <c r="V44" i="3"/>
  <c r="U44" i="3"/>
  <c r="T44" i="3"/>
  <c r="S44" i="3"/>
  <c r="R44" i="3"/>
  <c r="Q44" i="3"/>
  <c r="P44" i="3"/>
  <c r="O44" i="3"/>
  <c r="W43" i="3"/>
  <c r="V43" i="3"/>
  <c r="U43" i="3"/>
  <c r="T43" i="3"/>
  <c r="S43" i="3"/>
  <c r="R43" i="3"/>
  <c r="Q43" i="3"/>
  <c r="P43" i="3"/>
  <c r="O43" i="3"/>
  <c r="W42" i="3"/>
  <c r="V42" i="3"/>
  <c r="U42" i="3"/>
  <c r="T42" i="3"/>
  <c r="S42" i="3"/>
  <c r="R42" i="3"/>
  <c r="Q42" i="3"/>
  <c r="P42" i="3"/>
  <c r="O42" i="3"/>
  <c r="W41" i="3"/>
  <c r="V41" i="3"/>
  <c r="U41" i="3"/>
  <c r="T41" i="3"/>
  <c r="S41" i="3"/>
  <c r="R41" i="3"/>
  <c r="Q41" i="3"/>
  <c r="P41" i="3"/>
  <c r="O41" i="3"/>
  <c r="W40" i="3"/>
  <c r="U40" i="3"/>
  <c r="T40" i="3"/>
  <c r="S40" i="3"/>
  <c r="R40" i="3"/>
  <c r="Q40" i="3"/>
  <c r="P40" i="3"/>
  <c r="O40" i="3"/>
  <c r="V40" i="3" s="1"/>
  <c r="W39" i="3"/>
  <c r="V39" i="3"/>
  <c r="U39" i="3"/>
  <c r="T39" i="3"/>
  <c r="S39" i="3"/>
  <c r="R39" i="3"/>
  <c r="Q39" i="3"/>
  <c r="P39" i="3"/>
  <c r="O39" i="3"/>
  <c r="W38" i="3"/>
  <c r="V38" i="3"/>
  <c r="U38" i="3"/>
  <c r="T38" i="3"/>
  <c r="S38" i="3"/>
  <c r="R38" i="3"/>
  <c r="Q38" i="3"/>
  <c r="P38" i="3"/>
  <c r="O38" i="3"/>
  <c r="W37" i="3"/>
  <c r="V37" i="3"/>
  <c r="U37" i="3"/>
  <c r="T37" i="3"/>
  <c r="S37" i="3"/>
  <c r="R37" i="3"/>
  <c r="Q37" i="3"/>
  <c r="P37" i="3"/>
  <c r="O37" i="3"/>
  <c r="W36" i="3"/>
  <c r="V36" i="3"/>
  <c r="U36" i="3"/>
  <c r="T36" i="3"/>
  <c r="S36" i="3"/>
  <c r="R36" i="3"/>
  <c r="Q36" i="3"/>
  <c r="P36" i="3"/>
  <c r="O36" i="3"/>
  <c r="W35" i="3"/>
  <c r="V35" i="3"/>
  <c r="U35" i="3"/>
  <c r="T35" i="3"/>
  <c r="S35" i="3"/>
  <c r="R35" i="3"/>
  <c r="Q35" i="3"/>
  <c r="P35" i="3"/>
  <c r="O35" i="3"/>
  <c r="W34" i="3"/>
  <c r="V34" i="3"/>
  <c r="U34" i="3"/>
  <c r="T34" i="3"/>
  <c r="S34" i="3"/>
  <c r="R34" i="3"/>
  <c r="Q34" i="3"/>
  <c r="P34" i="3"/>
  <c r="O34" i="3"/>
  <c r="W33" i="3"/>
  <c r="V33" i="3"/>
  <c r="U33" i="3"/>
  <c r="T33" i="3"/>
  <c r="S33" i="3"/>
  <c r="R33" i="3"/>
  <c r="Q33" i="3"/>
  <c r="P33" i="3"/>
  <c r="O33" i="3"/>
  <c r="W32" i="3"/>
  <c r="V32" i="3"/>
  <c r="U32" i="3"/>
  <c r="T32" i="3"/>
  <c r="S32" i="3"/>
  <c r="R32" i="3"/>
  <c r="Q32" i="3"/>
  <c r="P32" i="3"/>
  <c r="O32" i="3"/>
  <c r="W31" i="3"/>
  <c r="V31" i="3"/>
  <c r="U31" i="3"/>
  <c r="T31" i="3"/>
  <c r="S31" i="3"/>
  <c r="R31" i="3"/>
  <c r="Q31" i="3"/>
  <c r="P31" i="3"/>
  <c r="O31" i="3"/>
  <c r="W30" i="3"/>
  <c r="V30" i="3"/>
  <c r="U30" i="3"/>
  <c r="T30" i="3"/>
  <c r="S30" i="3"/>
  <c r="R30" i="3"/>
  <c r="Q30" i="3"/>
  <c r="P30" i="3"/>
  <c r="O30" i="3"/>
  <c r="W29" i="3"/>
  <c r="V29" i="3"/>
  <c r="U29" i="3"/>
  <c r="T29" i="3"/>
  <c r="S29" i="3"/>
  <c r="R29" i="3"/>
  <c r="P29" i="3"/>
  <c r="O29" i="3"/>
  <c r="Q29" i="3" s="1"/>
  <c r="W28" i="3"/>
  <c r="V28" i="3"/>
  <c r="U28" i="3"/>
  <c r="T28" i="3"/>
  <c r="S28" i="3"/>
  <c r="R28" i="3"/>
  <c r="Q28" i="3"/>
  <c r="P28" i="3"/>
  <c r="O28" i="3"/>
  <c r="W27" i="3"/>
  <c r="V27" i="3"/>
  <c r="U27" i="3"/>
  <c r="T27" i="3"/>
  <c r="S27" i="3"/>
  <c r="R27" i="3"/>
  <c r="Q27" i="3"/>
  <c r="P27" i="3"/>
  <c r="O27" i="3"/>
  <c r="W26" i="3"/>
  <c r="V26" i="3"/>
  <c r="U26" i="3"/>
  <c r="T26" i="3"/>
  <c r="S26" i="3"/>
  <c r="R26" i="3"/>
  <c r="Q26" i="3"/>
  <c r="P26" i="3"/>
  <c r="O26" i="3"/>
  <c r="W25" i="3"/>
  <c r="V25" i="3"/>
  <c r="U25" i="3"/>
  <c r="T25" i="3"/>
  <c r="S25" i="3"/>
  <c r="R25" i="3"/>
  <c r="Q25" i="3"/>
  <c r="P25" i="3"/>
  <c r="O25" i="3"/>
  <c r="W24" i="3"/>
  <c r="V24" i="3"/>
  <c r="U24" i="3"/>
  <c r="T24" i="3"/>
  <c r="S24" i="3"/>
  <c r="R24" i="3"/>
  <c r="Q24" i="3"/>
  <c r="P24" i="3"/>
  <c r="O24" i="3"/>
  <c r="W23" i="3"/>
  <c r="V23" i="3"/>
  <c r="U23" i="3"/>
  <c r="T23" i="3"/>
  <c r="S23" i="3"/>
  <c r="R23" i="3"/>
  <c r="Q23" i="3"/>
  <c r="P23" i="3"/>
  <c r="O23" i="3"/>
  <c r="W22" i="3"/>
  <c r="V22" i="3"/>
  <c r="U22" i="3"/>
  <c r="T22" i="3"/>
  <c r="S22" i="3"/>
  <c r="R22" i="3"/>
  <c r="Q22" i="3"/>
  <c r="P22" i="3"/>
  <c r="O22" i="3"/>
  <c r="W21" i="3"/>
  <c r="V21" i="3"/>
  <c r="U21" i="3"/>
  <c r="T21" i="3"/>
  <c r="S21" i="3"/>
  <c r="R21" i="3"/>
  <c r="Q21" i="3"/>
  <c r="P21" i="3"/>
  <c r="O21" i="3"/>
  <c r="W20" i="3"/>
  <c r="V20" i="3"/>
  <c r="U20" i="3"/>
  <c r="T20" i="3"/>
  <c r="S20" i="3"/>
  <c r="R20" i="3"/>
  <c r="Q20" i="3"/>
  <c r="P20" i="3"/>
  <c r="O20" i="3"/>
  <c r="W19" i="3"/>
  <c r="V19" i="3"/>
  <c r="U19" i="3"/>
  <c r="T19" i="3"/>
  <c r="S19" i="3"/>
  <c r="R19" i="3"/>
  <c r="Q19" i="3"/>
  <c r="P19" i="3"/>
  <c r="O19" i="3"/>
  <c r="W18" i="3"/>
  <c r="U18" i="3"/>
  <c r="T18" i="3"/>
  <c r="S18" i="3"/>
  <c r="R18" i="3"/>
  <c r="Q18" i="3"/>
  <c r="P18" i="3"/>
  <c r="O18" i="3"/>
  <c r="V18" i="3" s="1"/>
  <c r="W17" i="3"/>
  <c r="V17" i="3"/>
  <c r="U17" i="3"/>
  <c r="T17" i="3"/>
  <c r="S17" i="3"/>
  <c r="R17" i="3"/>
  <c r="Q17" i="3"/>
  <c r="P17" i="3"/>
  <c r="O17" i="3"/>
  <c r="W16" i="3"/>
  <c r="V16" i="3"/>
  <c r="U16" i="3"/>
  <c r="T16" i="3"/>
  <c r="S16" i="3"/>
  <c r="R16" i="3"/>
  <c r="Q16" i="3"/>
  <c r="P16" i="3"/>
  <c r="O16" i="3"/>
  <c r="W15" i="3"/>
  <c r="V15" i="3"/>
  <c r="U15" i="3"/>
  <c r="T15" i="3"/>
  <c r="S15" i="3"/>
  <c r="R15" i="3"/>
  <c r="Q15" i="3"/>
  <c r="P15" i="3"/>
  <c r="O15" i="3"/>
  <c r="W14" i="3"/>
  <c r="V14" i="3"/>
  <c r="U14" i="3"/>
  <c r="T14" i="3"/>
  <c r="S14" i="3"/>
  <c r="R14" i="3"/>
  <c r="Q14" i="3"/>
  <c r="P14" i="3"/>
  <c r="O14" i="3"/>
  <c r="W13" i="3"/>
  <c r="V13" i="3"/>
  <c r="U13" i="3"/>
  <c r="T13" i="3"/>
  <c r="S13" i="3"/>
  <c r="R13" i="3"/>
  <c r="Q13" i="3"/>
  <c r="P13" i="3"/>
  <c r="O13" i="3"/>
  <c r="W12" i="3"/>
  <c r="V12" i="3"/>
  <c r="U12" i="3"/>
  <c r="T12" i="3"/>
  <c r="S12" i="3"/>
  <c r="R12" i="3"/>
  <c r="Q12" i="3"/>
  <c r="P12" i="3"/>
  <c r="O12" i="3"/>
  <c r="W11" i="3"/>
  <c r="V11" i="3"/>
  <c r="U11" i="3"/>
  <c r="T11" i="3"/>
  <c r="S11" i="3"/>
  <c r="R11" i="3"/>
  <c r="Q11" i="3"/>
  <c r="P11" i="3"/>
  <c r="O11" i="3"/>
  <c r="W10" i="3"/>
  <c r="V10" i="3"/>
  <c r="U10" i="3"/>
  <c r="T10" i="3"/>
  <c r="S10" i="3"/>
  <c r="R10" i="3"/>
  <c r="Q10" i="3"/>
  <c r="P10" i="3"/>
  <c r="O10" i="3"/>
  <c r="W9" i="3"/>
  <c r="V9" i="3"/>
  <c r="U9" i="3"/>
  <c r="T9" i="3"/>
  <c r="S9" i="3"/>
  <c r="R9" i="3"/>
  <c r="Q9" i="3"/>
  <c r="P9" i="3"/>
  <c r="O9" i="3"/>
  <c r="W8" i="3"/>
  <c r="V8" i="3"/>
  <c r="U8" i="3"/>
  <c r="T8" i="3"/>
  <c r="S8" i="3"/>
  <c r="R8" i="3"/>
  <c r="Q8" i="3"/>
  <c r="P8" i="3"/>
  <c r="O8" i="3"/>
  <c r="U7" i="3"/>
  <c r="T7" i="3"/>
  <c r="S7" i="3"/>
  <c r="R7" i="3"/>
  <c r="Q7" i="3"/>
  <c r="P7" i="3"/>
  <c r="O7" i="3"/>
  <c r="V7" i="3" s="1"/>
  <c r="U6" i="3"/>
  <c r="T6" i="3"/>
  <c r="S6" i="3"/>
  <c r="R6" i="3"/>
  <c r="O6" i="3"/>
  <c r="S19" i="4" l="1"/>
  <c r="S67" i="4"/>
  <c r="S115" i="4"/>
  <c r="S163" i="4"/>
  <c r="S211" i="4"/>
  <c r="S55" i="4"/>
  <c r="S103" i="4"/>
  <c r="S151" i="4"/>
  <c r="S199" i="4"/>
  <c r="S247" i="4"/>
  <c r="S43" i="4"/>
  <c r="S91" i="4"/>
  <c r="S139" i="4"/>
  <c r="S187" i="4"/>
  <c r="S235" i="4"/>
  <c r="S31" i="4"/>
  <c r="S79" i="4"/>
  <c r="S127" i="4"/>
  <c r="S175" i="4"/>
  <c r="S223" i="4"/>
  <c r="Q73" i="3"/>
  <c r="Q161" i="3"/>
  <c r="Q249" i="3"/>
  <c r="Q337" i="3"/>
  <c r="Q425" i="3"/>
  <c r="Q513" i="3"/>
  <c r="Q51" i="3"/>
  <c r="Q139" i="3"/>
  <c r="Q227" i="3"/>
  <c r="Q315" i="3"/>
  <c r="Q403" i="3"/>
  <c r="Q491" i="3"/>
  <c r="V568" i="3"/>
  <c r="E6" i="6" l="1"/>
  <c r="F6" i="6" s="1"/>
  <c r="E3" i="15"/>
  <c r="E25" i="15" s="1"/>
  <c r="E24" i="15"/>
  <c r="F28" i="15"/>
  <c r="F50" i="15" l="1"/>
  <c r="E47" i="15"/>
  <c r="D25" i="15"/>
  <c r="C24" i="15"/>
  <c r="E46" i="15"/>
  <c r="B28" i="15"/>
  <c r="B50" i="15" s="1"/>
  <c r="B72" i="15" s="1"/>
  <c r="B94" i="15" s="1"/>
  <c r="B116" i="15" s="1"/>
  <c r="B138" i="15" s="1"/>
  <c r="B160" i="15" s="1"/>
  <c r="B182" i="15" s="1"/>
  <c r="B204" i="15" s="1"/>
  <c r="B226" i="15" s="1"/>
  <c r="B248" i="15" s="1"/>
  <c r="B270" i="15" s="1"/>
  <c r="B292" i="15" s="1"/>
  <c r="B314" i="15" s="1"/>
  <c r="B336" i="15" s="1"/>
  <c r="B358" i="15" s="1"/>
  <c r="B380" i="15" s="1"/>
  <c r="B402" i="15" s="1"/>
  <c r="B424" i="15" s="1"/>
  <c r="B446" i="15" s="1"/>
  <c r="B468" i="15" s="1"/>
  <c r="B490" i="15" s="1"/>
  <c r="B512" i="15" s="1"/>
  <c r="B534" i="15" s="1"/>
  <c r="B556" i="15" s="1"/>
  <c r="B578" i="15" s="1"/>
  <c r="B600" i="15" s="1"/>
  <c r="B622" i="15" s="1"/>
  <c r="B644" i="15" s="1"/>
  <c r="B666" i="15" s="1"/>
  <c r="B688" i="15" s="1"/>
  <c r="B710" i="15" s="1"/>
  <c r="B732" i="15" s="1"/>
  <c r="B754" i="15" s="1"/>
  <c r="B776" i="15" s="1"/>
  <c r="B798" i="15" s="1"/>
  <c r="B820" i="15" s="1"/>
  <c r="B842" i="15" s="1"/>
  <c r="B864" i="15" s="1"/>
  <c r="B886" i="15" s="1"/>
  <c r="B908" i="15" s="1"/>
  <c r="B930" i="15" s="1"/>
  <c r="B952" i="15" s="1"/>
  <c r="B974" i="15" s="1"/>
  <c r="B996" i="15" s="1"/>
  <c r="B1018" i="15" s="1"/>
  <c r="B1040" i="15" s="1"/>
  <c r="B1062" i="15" s="1"/>
  <c r="B1084" i="15" s="1"/>
  <c r="B1106" i="15" s="1"/>
  <c r="B1128" i="15" s="1"/>
  <c r="E4" i="15"/>
  <c r="E26" i="15" s="1"/>
  <c r="E48" i="15" s="1"/>
  <c r="F29" i="15"/>
  <c r="C46" i="15" l="1"/>
  <c r="D47" i="15"/>
  <c r="F51" i="15"/>
  <c r="E5" i="15"/>
  <c r="E27" i="15" s="1"/>
  <c r="F31" i="15"/>
  <c r="B29" i="15"/>
  <c r="B51" i="15" s="1"/>
  <c r="B73" i="15" s="1"/>
  <c r="B95" i="15" s="1"/>
  <c r="B117" i="15" s="1"/>
  <c r="B139" i="15" s="1"/>
  <c r="B161" i="15" s="1"/>
  <c r="B183" i="15" s="1"/>
  <c r="B205" i="15" s="1"/>
  <c r="B227" i="15" s="1"/>
  <c r="B249" i="15" s="1"/>
  <c r="B271" i="15" s="1"/>
  <c r="B293" i="15" s="1"/>
  <c r="B315" i="15" s="1"/>
  <c r="B337" i="15" s="1"/>
  <c r="B359" i="15" s="1"/>
  <c r="B381" i="15" s="1"/>
  <c r="B403" i="15" s="1"/>
  <c r="B425" i="15" s="1"/>
  <c r="B447" i="15" s="1"/>
  <c r="B469" i="15" s="1"/>
  <c r="B491" i="15" s="1"/>
  <c r="B513" i="15" s="1"/>
  <c r="B535" i="15" s="1"/>
  <c r="B557" i="15" s="1"/>
  <c r="B579" i="15" s="1"/>
  <c r="B601" i="15" s="1"/>
  <c r="B623" i="15" s="1"/>
  <c r="B645" i="15" s="1"/>
  <c r="B667" i="15" s="1"/>
  <c r="B689" i="15" s="1"/>
  <c r="B711" i="15" s="1"/>
  <c r="B733" i="15" s="1"/>
  <c r="B755" i="15" s="1"/>
  <c r="B777" i="15" s="1"/>
  <c r="B799" i="15" s="1"/>
  <c r="B821" i="15" s="1"/>
  <c r="B843" i="15" s="1"/>
  <c r="B865" i="15" s="1"/>
  <c r="B887" i="15" s="1"/>
  <c r="B909" i="15" s="1"/>
  <c r="B931" i="15" s="1"/>
  <c r="B953" i="15" s="1"/>
  <c r="B975" i="15" s="1"/>
  <c r="B997" i="15" s="1"/>
  <c r="B1019" i="15" s="1"/>
  <c r="B1041" i="15" s="1"/>
  <c r="B1063" i="15" s="1"/>
  <c r="B1085" i="15" s="1"/>
  <c r="B1107" i="15" s="1"/>
  <c r="B1129" i="15" s="1"/>
  <c r="F53" i="15" l="1"/>
  <c r="C27" i="15"/>
  <c r="E49" i="15"/>
  <c r="D27" i="15"/>
  <c r="E6" i="15"/>
  <c r="E28" i="15" s="1"/>
  <c r="B31" i="15"/>
  <c r="B53" i="15" s="1"/>
  <c r="B75" i="15" s="1"/>
  <c r="B97" i="15" s="1"/>
  <c r="B119" i="15" s="1"/>
  <c r="B141" i="15" s="1"/>
  <c r="B163" i="15" s="1"/>
  <c r="B185" i="15" s="1"/>
  <c r="B207" i="15" s="1"/>
  <c r="B229" i="15" s="1"/>
  <c r="B251" i="15" s="1"/>
  <c r="B273" i="15" s="1"/>
  <c r="B295" i="15" s="1"/>
  <c r="B317" i="15" s="1"/>
  <c r="B339" i="15" s="1"/>
  <c r="B361" i="15" s="1"/>
  <c r="B383" i="15" s="1"/>
  <c r="B405" i="15" s="1"/>
  <c r="B427" i="15" s="1"/>
  <c r="B449" i="15" s="1"/>
  <c r="B471" i="15" s="1"/>
  <c r="B493" i="15" s="1"/>
  <c r="B515" i="15" s="1"/>
  <c r="B537" i="15" s="1"/>
  <c r="B559" i="15" s="1"/>
  <c r="B581" i="15" s="1"/>
  <c r="B603" i="15" s="1"/>
  <c r="B625" i="15" s="1"/>
  <c r="B647" i="15" s="1"/>
  <c r="B669" i="15" s="1"/>
  <c r="B691" i="15" s="1"/>
  <c r="B713" i="15" s="1"/>
  <c r="B735" i="15" s="1"/>
  <c r="B757" i="15" s="1"/>
  <c r="B779" i="15" s="1"/>
  <c r="B801" i="15" s="1"/>
  <c r="B823" i="15" s="1"/>
  <c r="B845" i="15" s="1"/>
  <c r="B867" i="15" s="1"/>
  <c r="B889" i="15" s="1"/>
  <c r="B911" i="15" s="1"/>
  <c r="B933" i="15" s="1"/>
  <c r="B955" i="15" s="1"/>
  <c r="B977" i="15" s="1"/>
  <c r="B999" i="15" s="1"/>
  <c r="B1021" i="15" s="1"/>
  <c r="B1043" i="15" s="1"/>
  <c r="B1065" i="15" s="1"/>
  <c r="B1087" i="15" s="1"/>
  <c r="B1109" i="15" s="1"/>
  <c r="B1131" i="15" s="1"/>
  <c r="F32" i="15"/>
  <c r="D49" i="15" l="1"/>
  <c r="C49" i="15"/>
  <c r="F54" i="15"/>
  <c r="E50" i="15"/>
  <c r="C28" i="15"/>
  <c r="D28" i="15"/>
  <c r="E7" i="15"/>
  <c r="E29" i="15" s="1"/>
  <c r="B32" i="15"/>
  <c r="B54" i="15" s="1"/>
  <c r="B76" i="15" s="1"/>
  <c r="B98" i="15" s="1"/>
  <c r="B120" i="15" s="1"/>
  <c r="B142" i="15" s="1"/>
  <c r="B164" i="15" s="1"/>
  <c r="B186" i="15" s="1"/>
  <c r="B208" i="15" s="1"/>
  <c r="B230" i="15" s="1"/>
  <c r="B252" i="15" s="1"/>
  <c r="B274" i="15" s="1"/>
  <c r="B296" i="15" s="1"/>
  <c r="B318" i="15" s="1"/>
  <c r="B340" i="15" s="1"/>
  <c r="B362" i="15" s="1"/>
  <c r="B384" i="15" s="1"/>
  <c r="B406" i="15" s="1"/>
  <c r="B428" i="15" s="1"/>
  <c r="B450" i="15" s="1"/>
  <c r="B472" i="15" s="1"/>
  <c r="B494" i="15" s="1"/>
  <c r="B516" i="15" s="1"/>
  <c r="B538" i="15" s="1"/>
  <c r="B560" i="15" s="1"/>
  <c r="B582" i="15" s="1"/>
  <c r="B604" i="15" s="1"/>
  <c r="B626" i="15" s="1"/>
  <c r="B648" i="15" s="1"/>
  <c r="B670" i="15" s="1"/>
  <c r="B692" i="15" s="1"/>
  <c r="B714" i="15" s="1"/>
  <c r="B736" i="15" s="1"/>
  <c r="B758" i="15" s="1"/>
  <c r="B780" i="15" s="1"/>
  <c r="B802" i="15" s="1"/>
  <c r="B824" i="15" s="1"/>
  <c r="B846" i="15" s="1"/>
  <c r="B868" i="15" s="1"/>
  <c r="B890" i="15" s="1"/>
  <c r="B912" i="15" s="1"/>
  <c r="B934" i="15" s="1"/>
  <c r="B956" i="15" s="1"/>
  <c r="B978" i="15" s="1"/>
  <c r="B1000" i="15" s="1"/>
  <c r="B1022" i="15" s="1"/>
  <c r="B1044" i="15" s="1"/>
  <c r="B1066" i="15" s="1"/>
  <c r="B1088" i="15" s="1"/>
  <c r="B1110" i="15" s="1"/>
  <c r="B1132" i="15" s="1"/>
  <c r="F33" i="15"/>
  <c r="E51" i="15" l="1"/>
  <c r="D29" i="15"/>
  <c r="C29" i="15"/>
  <c r="C50" i="15"/>
  <c r="D50" i="15"/>
  <c r="F35" i="15"/>
  <c r="F55" i="15"/>
  <c r="E8" i="15"/>
  <c r="E30" i="15" s="1"/>
  <c r="E52" i="15" s="1"/>
  <c r="B33" i="15"/>
  <c r="B55" i="15" s="1"/>
  <c r="B77" i="15" s="1"/>
  <c r="B99" i="15" s="1"/>
  <c r="B121" i="15" s="1"/>
  <c r="B143" i="15" s="1"/>
  <c r="B165" i="15" s="1"/>
  <c r="B187" i="15" s="1"/>
  <c r="B209" i="15" s="1"/>
  <c r="B231" i="15" s="1"/>
  <c r="B253" i="15" s="1"/>
  <c r="B275" i="15" s="1"/>
  <c r="B297" i="15" s="1"/>
  <c r="B319" i="15" s="1"/>
  <c r="B341" i="15" s="1"/>
  <c r="B363" i="15" s="1"/>
  <c r="B385" i="15" s="1"/>
  <c r="B407" i="15" s="1"/>
  <c r="B429" i="15" s="1"/>
  <c r="B451" i="15" s="1"/>
  <c r="B473" i="15" s="1"/>
  <c r="B495" i="15" s="1"/>
  <c r="B517" i="15" s="1"/>
  <c r="B539" i="15" s="1"/>
  <c r="B561" i="15" s="1"/>
  <c r="B583" i="15" s="1"/>
  <c r="B605" i="15" s="1"/>
  <c r="B627" i="15" s="1"/>
  <c r="B649" i="15" s="1"/>
  <c r="B671" i="15" s="1"/>
  <c r="B693" i="15" s="1"/>
  <c r="B715" i="15" s="1"/>
  <c r="B737" i="15" s="1"/>
  <c r="B759" i="15" s="1"/>
  <c r="B781" i="15" s="1"/>
  <c r="B803" i="15" s="1"/>
  <c r="B825" i="15" s="1"/>
  <c r="B847" i="15" s="1"/>
  <c r="B869" i="15" s="1"/>
  <c r="B891" i="15" s="1"/>
  <c r="B913" i="15" s="1"/>
  <c r="B935" i="15" s="1"/>
  <c r="B957" i="15" s="1"/>
  <c r="B979" i="15" s="1"/>
  <c r="B1001" i="15" s="1"/>
  <c r="B1023" i="15" s="1"/>
  <c r="B1045" i="15" s="1"/>
  <c r="B1067" i="15" s="1"/>
  <c r="B1089" i="15" s="1"/>
  <c r="B1111" i="15" s="1"/>
  <c r="B1133" i="15" s="1"/>
  <c r="F57" i="15" l="1"/>
  <c r="F36" i="15"/>
  <c r="B35" i="15"/>
  <c r="B57" i="15" s="1"/>
  <c r="B79" i="15" s="1"/>
  <c r="B101" i="15" s="1"/>
  <c r="B123" i="15" s="1"/>
  <c r="B145" i="15" s="1"/>
  <c r="B167" i="15" s="1"/>
  <c r="B189" i="15" s="1"/>
  <c r="B211" i="15" s="1"/>
  <c r="B233" i="15" s="1"/>
  <c r="B255" i="15" s="1"/>
  <c r="B277" i="15" s="1"/>
  <c r="B299" i="15" s="1"/>
  <c r="B321" i="15" s="1"/>
  <c r="B343" i="15" s="1"/>
  <c r="B365" i="15" s="1"/>
  <c r="B387" i="15" s="1"/>
  <c r="B409" i="15" s="1"/>
  <c r="B431" i="15" s="1"/>
  <c r="B453" i="15" s="1"/>
  <c r="B475" i="15" s="1"/>
  <c r="B497" i="15" s="1"/>
  <c r="B519" i="15" s="1"/>
  <c r="B541" i="15" s="1"/>
  <c r="B563" i="15" s="1"/>
  <c r="B585" i="15" s="1"/>
  <c r="B607" i="15" s="1"/>
  <c r="B629" i="15" s="1"/>
  <c r="B651" i="15" s="1"/>
  <c r="B673" i="15" s="1"/>
  <c r="B695" i="15" s="1"/>
  <c r="B717" i="15" s="1"/>
  <c r="B739" i="15" s="1"/>
  <c r="B761" i="15" s="1"/>
  <c r="B783" i="15" s="1"/>
  <c r="B805" i="15" s="1"/>
  <c r="B827" i="15" s="1"/>
  <c r="B849" i="15" s="1"/>
  <c r="B871" i="15" s="1"/>
  <c r="B893" i="15" s="1"/>
  <c r="B915" i="15" s="1"/>
  <c r="B937" i="15" s="1"/>
  <c r="B959" i="15" s="1"/>
  <c r="B981" i="15" s="1"/>
  <c r="B1003" i="15" s="1"/>
  <c r="B1025" i="15" s="1"/>
  <c r="B1047" i="15" s="1"/>
  <c r="B1069" i="15" s="1"/>
  <c r="B1091" i="15" s="1"/>
  <c r="B1113" i="15" s="1"/>
  <c r="B1135" i="15" s="1"/>
  <c r="D51" i="15"/>
  <c r="C51" i="15"/>
  <c r="E9" i="15"/>
  <c r="E31" i="15" s="1"/>
  <c r="B36" i="15"/>
  <c r="B58" i="15" s="1"/>
  <c r="B80" i="15" s="1"/>
  <c r="B102" i="15" s="1"/>
  <c r="B124" i="15" s="1"/>
  <c r="B146" i="15" s="1"/>
  <c r="B168" i="15" s="1"/>
  <c r="B190" i="15" s="1"/>
  <c r="B212" i="15" s="1"/>
  <c r="B234" i="15" s="1"/>
  <c r="B256" i="15" s="1"/>
  <c r="B278" i="15" s="1"/>
  <c r="B300" i="15" s="1"/>
  <c r="B322" i="15" s="1"/>
  <c r="B344" i="15" s="1"/>
  <c r="B366" i="15" s="1"/>
  <c r="B388" i="15" s="1"/>
  <c r="B410" i="15" s="1"/>
  <c r="B432" i="15" s="1"/>
  <c r="B454" i="15" s="1"/>
  <c r="B476" i="15" s="1"/>
  <c r="B498" i="15" s="1"/>
  <c r="B520" i="15" s="1"/>
  <c r="B542" i="15" s="1"/>
  <c r="B564" i="15" s="1"/>
  <c r="B586" i="15" s="1"/>
  <c r="B608" i="15" s="1"/>
  <c r="B630" i="15" s="1"/>
  <c r="B652" i="15" s="1"/>
  <c r="B674" i="15" s="1"/>
  <c r="B696" i="15" s="1"/>
  <c r="B718" i="15" s="1"/>
  <c r="B740" i="15" s="1"/>
  <c r="B762" i="15" s="1"/>
  <c r="B784" i="15" s="1"/>
  <c r="B806" i="15" s="1"/>
  <c r="B828" i="15" s="1"/>
  <c r="B850" i="15" s="1"/>
  <c r="B872" i="15" s="1"/>
  <c r="B894" i="15" s="1"/>
  <c r="B916" i="15" s="1"/>
  <c r="B938" i="15" s="1"/>
  <c r="B960" i="15" s="1"/>
  <c r="B982" i="15" s="1"/>
  <c r="B1004" i="15" s="1"/>
  <c r="B1026" i="15" s="1"/>
  <c r="B1048" i="15" s="1"/>
  <c r="B1070" i="15" s="1"/>
  <c r="B1092" i="15" s="1"/>
  <c r="B1114" i="15" s="1"/>
  <c r="B1136" i="15" s="1"/>
  <c r="F37" i="15"/>
  <c r="F59" i="15" l="1"/>
  <c r="F58" i="15"/>
  <c r="E53" i="15"/>
  <c r="C31" i="15"/>
  <c r="D31" i="15"/>
  <c r="E10" i="15"/>
  <c r="E32" i="15" s="1"/>
  <c r="B37" i="15"/>
  <c r="B59" i="15" s="1"/>
  <c r="B81" i="15" s="1"/>
  <c r="B103" i="15" s="1"/>
  <c r="B125" i="15" s="1"/>
  <c r="B147" i="15" s="1"/>
  <c r="B169" i="15" s="1"/>
  <c r="B191" i="15" s="1"/>
  <c r="B213" i="15" s="1"/>
  <c r="B235" i="15" s="1"/>
  <c r="B257" i="15" s="1"/>
  <c r="B279" i="15" s="1"/>
  <c r="B301" i="15" s="1"/>
  <c r="B323" i="15" s="1"/>
  <c r="B345" i="15" s="1"/>
  <c r="B367" i="15" s="1"/>
  <c r="B389" i="15" s="1"/>
  <c r="B411" i="15" s="1"/>
  <c r="B433" i="15" s="1"/>
  <c r="B455" i="15" s="1"/>
  <c r="B477" i="15" s="1"/>
  <c r="B499" i="15" s="1"/>
  <c r="B521" i="15" s="1"/>
  <c r="B543" i="15" s="1"/>
  <c r="B565" i="15" s="1"/>
  <c r="B587" i="15" s="1"/>
  <c r="B609" i="15" s="1"/>
  <c r="B631" i="15" s="1"/>
  <c r="B653" i="15" s="1"/>
  <c r="B675" i="15" s="1"/>
  <c r="B697" i="15" s="1"/>
  <c r="B719" i="15" s="1"/>
  <c r="B741" i="15" s="1"/>
  <c r="B763" i="15" s="1"/>
  <c r="B785" i="15" s="1"/>
  <c r="B807" i="15" s="1"/>
  <c r="B829" i="15" s="1"/>
  <c r="B851" i="15" s="1"/>
  <c r="B873" i="15" s="1"/>
  <c r="B895" i="15" s="1"/>
  <c r="B917" i="15" s="1"/>
  <c r="B939" i="15" s="1"/>
  <c r="B961" i="15" s="1"/>
  <c r="B983" i="15" s="1"/>
  <c r="B1005" i="15" s="1"/>
  <c r="B1027" i="15" s="1"/>
  <c r="B1049" i="15" s="1"/>
  <c r="B1071" i="15" s="1"/>
  <c r="B1093" i="15" s="1"/>
  <c r="B1115" i="15" s="1"/>
  <c r="B1137" i="15" s="1"/>
  <c r="F38" i="15"/>
  <c r="C53" i="15" l="1"/>
  <c r="D53" i="15"/>
  <c r="F60" i="15"/>
  <c r="E54" i="15"/>
  <c r="C32" i="15"/>
  <c r="D32" i="15"/>
  <c r="E11" i="15"/>
  <c r="E33" i="15" s="1"/>
  <c r="B38" i="15"/>
  <c r="B60" i="15" s="1"/>
  <c r="B82" i="15" s="1"/>
  <c r="B104" i="15" s="1"/>
  <c r="B126" i="15" s="1"/>
  <c r="B148" i="15" s="1"/>
  <c r="B170" i="15" s="1"/>
  <c r="B192" i="15" s="1"/>
  <c r="B214" i="15" s="1"/>
  <c r="B236" i="15" s="1"/>
  <c r="B258" i="15" s="1"/>
  <c r="B280" i="15" s="1"/>
  <c r="B302" i="15" s="1"/>
  <c r="B324" i="15" s="1"/>
  <c r="B346" i="15" s="1"/>
  <c r="B368" i="15" s="1"/>
  <c r="B390" i="15" s="1"/>
  <c r="B412" i="15" s="1"/>
  <c r="B434" i="15" s="1"/>
  <c r="B456" i="15" s="1"/>
  <c r="B478" i="15" s="1"/>
  <c r="B500" i="15" s="1"/>
  <c r="B522" i="15" s="1"/>
  <c r="B544" i="15" s="1"/>
  <c r="B566" i="15" s="1"/>
  <c r="B588" i="15" s="1"/>
  <c r="B610" i="15" s="1"/>
  <c r="B632" i="15" s="1"/>
  <c r="B654" i="15" s="1"/>
  <c r="B676" i="15" s="1"/>
  <c r="B698" i="15" s="1"/>
  <c r="B720" i="15" s="1"/>
  <c r="B742" i="15" s="1"/>
  <c r="B764" i="15" s="1"/>
  <c r="B786" i="15" s="1"/>
  <c r="B808" i="15" s="1"/>
  <c r="B830" i="15" s="1"/>
  <c r="B852" i="15" s="1"/>
  <c r="B874" i="15" s="1"/>
  <c r="B896" i="15" s="1"/>
  <c r="B918" i="15" s="1"/>
  <c r="B940" i="15" s="1"/>
  <c r="B962" i="15" s="1"/>
  <c r="B984" i="15" s="1"/>
  <c r="B1006" i="15" s="1"/>
  <c r="B1028" i="15" s="1"/>
  <c r="B1050" i="15" s="1"/>
  <c r="B1072" i="15" s="1"/>
  <c r="B1094" i="15" s="1"/>
  <c r="B1116" i="15" s="1"/>
  <c r="B1138" i="15" s="1"/>
  <c r="F39" i="15"/>
  <c r="C54" i="15" l="1"/>
  <c r="D54" i="15"/>
  <c r="E55" i="15"/>
  <c r="D33" i="15"/>
  <c r="C33" i="15"/>
  <c r="F61" i="15"/>
  <c r="E12" i="15"/>
  <c r="E34" i="15" s="1"/>
  <c r="E56" i="15" s="1"/>
  <c r="B39" i="15"/>
  <c r="B61" i="15" s="1"/>
  <c r="B83" i="15" s="1"/>
  <c r="B105" i="15" s="1"/>
  <c r="B127" i="15" s="1"/>
  <c r="B149" i="15" s="1"/>
  <c r="B171" i="15" s="1"/>
  <c r="B193" i="15" s="1"/>
  <c r="B215" i="15" s="1"/>
  <c r="B237" i="15" s="1"/>
  <c r="B259" i="15" s="1"/>
  <c r="B281" i="15" s="1"/>
  <c r="B303" i="15" s="1"/>
  <c r="B325" i="15" s="1"/>
  <c r="B347" i="15" s="1"/>
  <c r="B369" i="15" s="1"/>
  <c r="B391" i="15" s="1"/>
  <c r="B413" i="15" s="1"/>
  <c r="B435" i="15" s="1"/>
  <c r="B457" i="15" s="1"/>
  <c r="B479" i="15" s="1"/>
  <c r="B501" i="15" s="1"/>
  <c r="B523" i="15" s="1"/>
  <c r="B545" i="15" s="1"/>
  <c r="B567" i="15" s="1"/>
  <c r="B589" i="15" s="1"/>
  <c r="B611" i="15" s="1"/>
  <c r="B633" i="15" s="1"/>
  <c r="B655" i="15" s="1"/>
  <c r="B677" i="15" s="1"/>
  <c r="B699" i="15" s="1"/>
  <c r="B721" i="15" s="1"/>
  <c r="B743" i="15" s="1"/>
  <c r="B765" i="15" s="1"/>
  <c r="B787" i="15" s="1"/>
  <c r="B809" i="15" s="1"/>
  <c r="B831" i="15" s="1"/>
  <c r="B853" i="15" s="1"/>
  <c r="B875" i="15" s="1"/>
  <c r="B897" i="15" s="1"/>
  <c r="B919" i="15" s="1"/>
  <c r="B941" i="15" s="1"/>
  <c r="B963" i="15" s="1"/>
  <c r="B985" i="15" s="1"/>
  <c r="B1007" i="15" s="1"/>
  <c r="B1029" i="15" s="1"/>
  <c r="B1051" i="15" s="1"/>
  <c r="B1073" i="15" s="1"/>
  <c r="B1095" i="15" s="1"/>
  <c r="B1117" i="15" s="1"/>
  <c r="B1139" i="15" s="1"/>
  <c r="F41" i="15"/>
  <c r="F63" i="15" l="1"/>
  <c r="C55" i="15"/>
  <c r="D55" i="15"/>
  <c r="E13" i="15"/>
  <c r="E35" i="15" s="1"/>
  <c r="B41" i="15"/>
  <c r="B63" i="15" s="1"/>
  <c r="B85" i="15" s="1"/>
  <c r="B107" i="15" s="1"/>
  <c r="B129" i="15" s="1"/>
  <c r="B151" i="15" s="1"/>
  <c r="B173" i="15" s="1"/>
  <c r="B195" i="15" s="1"/>
  <c r="B217" i="15" s="1"/>
  <c r="B239" i="15" s="1"/>
  <c r="B261" i="15" s="1"/>
  <c r="B283" i="15" s="1"/>
  <c r="B305" i="15" s="1"/>
  <c r="B327" i="15" s="1"/>
  <c r="B349" i="15" s="1"/>
  <c r="B371" i="15" s="1"/>
  <c r="B393" i="15" s="1"/>
  <c r="B415" i="15" s="1"/>
  <c r="B437" i="15" s="1"/>
  <c r="B459" i="15" s="1"/>
  <c r="B481" i="15" s="1"/>
  <c r="B503" i="15" s="1"/>
  <c r="B525" i="15" s="1"/>
  <c r="B547" i="15" s="1"/>
  <c r="B569" i="15" s="1"/>
  <c r="B591" i="15" s="1"/>
  <c r="B613" i="15" s="1"/>
  <c r="B635" i="15" s="1"/>
  <c r="B657" i="15" s="1"/>
  <c r="B679" i="15" s="1"/>
  <c r="B701" i="15" s="1"/>
  <c r="B723" i="15" s="1"/>
  <c r="B745" i="15" s="1"/>
  <c r="B767" i="15" s="1"/>
  <c r="B789" i="15" s="1"/>
  <c r="B811" i="15" s="1"/>
  <c r="B833" i="15" s="1"/>
  <c r="B855" i="15" s="1"/>
  <c r="B877" i="15" s="1"/>
  <c r="B899" i="15" s="1"/>
  <c r="B921" i="15" s="1"/>
  <c r="B943" i="15" s="1"/>
  <c r="B965" i="15" s="1"/>
  <c r="B987" i="15" s="1"/>
  <c r="B1009" i="15" s="1"/>
  <c r="B1031" i="15" s="1"/>
  <c r="B1053" i="15" s="1"/>
  <c r="B1075" i="15" s="1"/>
  <c r="B1097" i="15" s="1"/>
  <c r="B1119" i="15" s="1"/>
  <c r="B1141" i="15" s="1"/>
  <c r="F42" i="15"/>
  <c r="E57" i="15" l="1"/>
  <c r="D35" i="15"/>
  <c r="C35" i="15"/>
  <c r="F64" i="15"/>
  <c r="E14" i="15"/>
  <c r="E36" i="15" s="1"/>
  <c r="B42" i="15"/>
  <c r="B64" i="15" s="1"/>
  <c r="B86" i="15" s="1"/>
  <c r="B108" i="15" s="1"/>
  <c r="B130" i="15" s="1"/>
  <c r="B152" i="15" s="1"/>
  <c r="B174" i="15" s="1"/>
  <c r="B196" i="15" s="1"/>
  <c r="B218" i="15" s="1"/>
  <c r="B240" i="15" s="1"/>
  <c r="B262" i="15" s="1"/>
  <c r="B284" i="15" s="1"/>
  <c r="B306" i="15" s="1"/>
  <c r="B328" i="15" s="1"/>
  <c r="B350" i="15" s="1"/>
  <c r="B372" i="15" s="1"/>
  <c r="B394" i="15" s="1"/>
  <c r="B416" i="15" s="1"/>
  <c r="B438" i="15" s="1"/>
  <c r="B460" i="15" s="1"/>
  <c r="B482" i="15" s="1"/>
  <c r="B504" i="15" s="1"/>
  <c r="B526" i="15" s="1"/>
  <c r="B548" i="15" s="1"/>
  <c r="B570" i="15" s="1"/>
  <c r="B592" i="15" s="1"/>
  <c r="B614" i="15" s="1"/>
  <c r="B636" i="15" s="1"/>
  <c r="B658" i="15" s="1"/>
  <c r="B680" i="15" s="1"/>
  <c r="B702" i="15" s="1"/>
  <c r="B724" i="15" s="1"/>
  <c r="B746" i="15" s="1"/>
  <c r="B768" i="15" s="1"/>
  <c r="B790" i="15" s="1"/>
  <c r="B812" i="15" s="1"/>
  <c r="B834" i="15" s="1"/>
  <c r="B856" i="15" s="1"/>
  <c r="B878" i="15" s="1"/>
  <c r="B900" i="15" s="1"/>
  <c r="B922" i="15" s="1"/>
  <c r="B944" i="15" s="1"/>
  <c r="B966" i="15" s="1"/>
  <c r="B988" i="15" s="1"/>
  <c r="B1010" i="15" s="1"/>
  <c r="B1032" i="15" s="1"/>
  <c r="B1054" i="15" s="1"/>
  <c r="B1076" i="15" s="1"/>
  <c r="B1098" i="15" s="1"/>
  <c r="B1120" i="15" s="1"/>
  <c r="B1142" i="15" s="1"/>
  <c r="F43" i="15"/>
  <c r="E58" i="15" l="1"/>
  <c r="D36" i="15"/>
  <c r="C36" i="15"/>
  <c r="F65" i="15"/>
  <c r="D57" i="15"/>
  <c r="C57" i="15"/>
  <c r="E15" i="15"/>
  <c r="E37" i="15" s="1"/>
  <c r="B43" i="15"/>
  <c r="B65" i="15" s="1"/>
  <c r="B87" i="15" s="1"/>
  <c r="B109" i="15" s="1"/>
  <c r="B131" i="15" s="1"/>
  <c r="B153" i="15" s="1"/>
  <c r="B175" i="15" s="1"/>
  <c r="B197" i="15" s="1"/>
  <c r="B219" i="15" s="1"/>
  <c r="B241" i="15" s="1"/>
  <c r="B263" i="15" s="1"/>
  <c r="B285" i="15" s="1"/>
  <c r="B307" i="15" s="1"/>
  <c r="B329" i="15" s="1"/>
  <c r="B351" i="15" s="1"/>
  <c r="B373" i="15" s="1"/>
  <c r="B395" i="15" s="1"/>
  <c r="B417" i="15" s="1"/>
  <c r="B439" i="15" s="1"/>
  <c r="B461" i="15" s="1"/>
  <c r="B483" i="15" s="1"/>
  <c r="B505" i="15" s="1"/>
  <c r="B527" i="15" s="1"/>
  <c r="B549" i="15" s="1"/>
  <c r="B571" i="15" s="1"/>
  <c r="B593" i="15" s="1"/>
  <c r="B615" i="15" s="1"/>
  <c r="B637" i="15" s="1"/>
  <c r="B659" i="15" s="1"/>
  <c r="B681" i="15" s="1"/>
  <c r="B703" i="15" s="1"/>
  <c r="B725" i="15" s="1"/>
  <c r="B747" i="15" s="1"/>
  <c r="B769" i="15" s="1"/>
  <c r="B791" i="15" s="1"/>
  <c r="B813" i="15" s="1"/>
  <c r="B835" i="15" s="1"/>
  <c r="B857" i="15" s="1"/>
  <c r="B879" i="15" s="1"/>
  <c r="B901" i="15" s="1"/>
  <c r="B923" i="15" s="1"/>
  <c r="B945" i="15" s="1"/>
  <c r="B967" i="15" s="1"/>
  <c r="B989" i="15" s="1"/>
  <c r="B1011" i="15" s="1"/>
  <c r="B1033" i="15" s="1"/>
  <c r="B1055" i="15" s="1"/>
  <c r="B1077" i="15" s="1"/>
  <c r="B1099" i="15" s="1"/>
  <c r="B1121" i="15" s="1"/>
  <c r="B1143" i="15" s="1"/>
  <c r="F44" i="15"/>
  <c r="E59" i="15" l="1"/>
  <c r="C37" i="15"/>
  <c r="D37" i="15"/>
  <c r="F66" i="15"/>
  <c r="C58" i="15"/>
  <c r="D58" i="15"/>
  <c r="E16" i="15"/>
  <c r="E38" i="15" s="1"/>
  <c r="B44" i="15"/>
  <c r="B66" i="15" s="1"/>
  <c r="B88" i="15" s="1"/>
  <c r="B110" i="15" s="1"/>
  <c r="B132" i="15" s="1"/>
  <c r="B154" i="15" s="1"/>
  <c r="B176" i="15" s="1"/>
  <c r="B198" i="15" s="1"/>
  <c r="B220" i="15" s="1"/>
  <c r="B242" i="15" s="1"/>
  <c r="B264" i="15" s="1"/>
  <c r="B286" i="15" s="1"/>
  <c r="B308" i="15" s="1"/>
  <c r="B330" i="15" s="1"/>
  <c r="B352" i="15" s="1"/>
  <c r="B374" i="15" s="1"/>
  <c r="B396" i="15" s="1"/>
  <c r="B418" i="15" s="1"/>
  <c r="B440" i="15" s="1"/>
  <c r="B462" i="15" s="1"/>
  <c r="B484" i="15" s="1"/>
  <c r="B506" i="15" s="1"/>
  <c r="B528" i="15" s="1"/>
  <c r="B550" i="15" s="1"/>
  <c r="B572" i="15" s="1"/>
  <c r="B594" i="15" s="1"/>
  <c r="B616" i="15" s="1"/>
  <c r="B638" i="15" s="1"/>
  <c r="B660" i="15" s="1"/>
  <c r="B682" i="15" s="1"/>
  <c r="B704" i="15" s="1"/>
  <c r="B726" i="15" s="1"/>
  <c r="B748" i="15" s="1"/>
  <c r="B770" i="15" s="1"/>
  <c r="B792" i="15" s="1"/>
  <c r="B814" i="15" s="1"/>
  <c r="B836" i="15" s="1"/>
  <c r="B858" i="15" s="1"/>
  <c r="B880" i="15" s="1"/>
  <c r="B902" i="15" s="1"/>
  <c r="B924" i="15" s="1"/>
  <c r="B946" i="15" s="1"/>
  <c r="B968" i="15" s="1"/>
  <c r="B990" i="15" s="1"/>
  <c r="B1012" i="15" s="1"/>
  <c r="B1034" i="15" s="1"/>
  <c r="B1056" i="15" s="1"/>
  <c r="B1078" i="15" s="1"/>
  <c r="B1100" i="15" s="1"/>
  <c r="B1122" i="15" s="1"/>
  <c r="B1144" i="15" s="1"/>
  <c r="F45" i="15"/>
  <c r="A28" i="15"/>
  <c r="P3" i="14"/>
  <c r="P4"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2" i="14"/>
  <c r="E3"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2" i="14"/>
  <c r="F63" i="1"/>
  <c r="D63" i="1" s="1"/>
  <c r="D59" i="15" l="1"/>
  <c r="C59" i="15"/>
  <c r="A29" i="15"/>
  <c r="A50" i="15"/>
  <c r="F67" i="15"/>
  <c r="E60" i="15"/>
  <c r="D38" i="15"/>
  <c r="C38" i="15"/>
  <c r="E17" i="15"/>
  <c r="E39" i="15" s="1"/>
  <c r="B45" i="15"/>
  <c r="B67" i="15" s="1"/>
  <c r="B89" i="15" s="1"/>
  <c r="B111" i="15" s="1"/>
  <c r="B133" i="15" s="1"/>
  <c r="B155" i="15" s="1"/>
  <c r="B177" i="15" s="1"/>
  <c r="B199" i="15" s="1"/>
  <c r="B221" i="15" s="1"/>
  <c r="B243" i="15" s="1"/>
  <c r="B265" i="15" s="1"/>
  <c r="B287" i="15" s="1"/>
  <c r="B309" i="15" s="1"/>
  <c r="B331" i="15" s="1"/>
  <c r="B353" i="15" s="1"/>
  <c r="B375" i="15" s="1"/>
  <c r="B397" i="15" s="1"/>
  <c r="B419" i="15" s="1"/>
  <c r="B441" i="15" s="1"/>
  <c r="B463" i="15" s="1"/>
  <c r="B485" i="15" s="1"/>
  <c r="B507" i="15" s="1"/>
  <c r="B529" i="15" s="1"/>
  <c r="B551" i="15" s="1"/>
  <c r="B573" i="15" s="1"/>
  <c r="B595" i="15" s="1"/>
  <c r="B617" i="15" s="1"/>
  <c r="B639" i="15" s="1"/>
  <c r="B661" i="15" s="1"/>
  <c r="B683" i="15" s="1"/>
  <c r="B705" i="15" s="1"/>
  <c r="B727" i="15" s="1"/>
  <c r="B749" i="15" s="1"/>
  <c r="B771" i="15" s="1"/>
  <c r="B793" i="15" s="1"/>
  <c r="B815" i="15" s="1"/>
  <c r="B837" i="15" s="1"/>
  <c r="B859" i="15" s="1"/>
  <c r="B881" i="15" s="1"/>
  <c r="B903" i="15" s="1"/>
  <c r="B925" i="15" s="1"/>
  <c r="B947" i="15" s="1"/>
  <c r="B969" i="15" s="1"/>
  <c r="B991" i="15" s="1"/>
  <c r="B1013" i="15" s="1"/>
  <c r="B1035" i="15" s="1"/>
  <c r="B1057" i="15" s="1"/>
  <c r="B1079" i="15" s="1"/>
  <c r="B1101" i="15" s="1"/>
  <c r="B1123" i="15" s="1"/>
  <c r="B1145" i="15" s="1"/>
  <c r="G57" i="13"/>
  <c r="D60" i="15" l="1"/>
  <c r="C60" i="15"/>
  <c r="E61" i="15"/>
  <c r="C39" i="15"/>
  <c r="D39" i="15"/>
  <c r="A32" i="15"/>
  <c r="A51" i="15"/>
  <c r="E18" i="15"/>
  <c r="E40" i="15" s="1"/>
  <c r="E62" i="15" s="1"/>
  <c r="A33" i="15" l="1"/>
  <c r="A54" i="15"/>
  <c r="D61" i="15"/>
  <c r="C61" i="15"/>
  <c r="E19" i="15"/>
  <c r="E41" i="15" s="1"/>
  <c r="E63" i="15" l="1"/>
  <c r="D41" i="15"/>
  <c r="C41" i="15"/>
  <c r="A36" i="15"/>
  <c r="A55" i="15"/>
  <c r="E20" i="15"/>
  <c r="E42" i="15" s="1"/>
  <c r="V6" i="5"/>
  <c r="V8" i="5"/>
  <c r="V7"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 i="5"/>
  <c r="E64" i="15" l="1"/>
  <c r="D42" i="15"/>
  <c r="C42" i="15"/>
  <c r="C63" i="15"/>
  <c r="D63" i="15"/>
  <c r="A37" i="15"/>
  <c r="A58" i="15"/>
  <c r="E21" i="15"/>
  <c r="E43" i="15" s="1"/>
  <c r="Y6" i="5"/>
  <c r="Y8" i="5"/>
  <c r="Y7"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3" i="5"/>
  <c r="Y44" i="5"/>
  <c r="Y45" i="5"/>
  <c r="Y46" i="5"/>
  <c r="Y47" i="5"/>
  <c r="Y48" i="5"/>
  <c r="Y49" i="5"/>
  <c r="Y50" i="5"/>
  <c r="Y51" i="5"/>
  <c r="Y52" i="5"/>
  <c r="Y53" i="5"/>
  <c r="Y55" i="5"/>
  <c r="Y5" i="5"/>
  <c r="C5" i="5"/>
  <c r="C7" i="5"/>
  <c r="C8" i="5"/>
  <c r="C9" i="5"/>
  <c r="C10" i="5"/>
  <c r="C11" i="5"/>
  <c r="C13" i="5"/>
  <c r="C12" i="5"/>
  <c r="C14" i="5"/>
  <c r="C15" i="5"/>
  <c r="C16" i="5"/>
  <c r="C20" i="5"/>
  <c r="C17" i="5"/>
  <c r="C18" i="5"/>
  <c r="C19" i="5"/>
  <c r="C21" i="5"/>
  <c r="C22" i="5"/>
  <c r="C23" i="5"/>
  <c r="C26" i="5"/>
  <c r="C25" i="5"/>
  <c r="C24" i="5"/>
  <c r="C27" i="5"/>
  <c r="C28" i="5"/>
  <c r="C30" i="5"/>
  <c r="C29" i="5"/>
  <c r="C31" i="5"/>
  <c r="C38" i="5"/>
  <c r="C39" i="5"/>
  <c r="C32" i="5"/>
  <c r="C34" i="5"/>
  <c r="C35" i="5"/>
  <c r="C36" i="5"/>
  <c r="C33" i="5"/>
  <c r="C37" i="5"/>
  <c r="C40" i="5"/>
  <c r="C41" i="5"/>
  <c r="C42" i="5"/>
  <c r="C43" i="5"/>
  <c r="C44" i="5"/>
  <c r="C45" i="5"/>
  <c r="C46" i="5"/>
  <c r="C47" i="5"/>
  <c r="C48" i="5"/>
  <c r="C49" i="5"/>
  <c r="C51" i="5"/>
  <c r="C50" i="5"/>
  <c r="C52" i="5"/>
  <c r="C54" i="5"/>
  <c r="C53" i="5"/>
  <c r="C55" i="5"/>
  <c r="C6" i="5"/>
  <c r="D115" i="5"/>
  <c r="D169" i="5" s="1"/>
  <c r="D114" i="5"/>
  <c r="D168" i="5" s="1"/>
  <c r="D113" i="5"/>
  <c r="D167" i="5" s="1"/>
  <c r="D112" i="5"/>
  <c r="D166" i="5" s="1"/>
  <c r="D111" i="5"/>
  <c r="D165" i="5" s="1"/>
  <c r="D110" i="5"/>
  <c r="D164" i="5" s="1"/>
  <c r="D109" i="5"/>
  <c r="D163" i="5" s="1"/>
  <c r="D108" i="5"/>
  <c r="D162" i="5" s="1"/>
  <c r="D107" i="5"/>
  <c r="D161" i="5" s="1"/>
  <c r="D106" i="5"/>
  <c r="D160" i="5" s="1"/>
  <c r="D105" i="5"/>
  <c r="D159" i="5" s="1"/>
  <c r="D104" i="5"/>
  <c r="D158" i="5" s="1"/>
  <c r="D103" i="5"/>
  <c r="D157" i="5" s="1"/>
  <c r="D102" i="5"/>
  <c r="D156" i="5" s="1"/>
  <c r="D101" i="5"/>
  <c r="D155" i="5" s="1"/>
  <c r="D100" i="5"/>
  <c r="D154" i="5" s="1"/>
  <c r="D99" i="5"/>
  <c r="D153" i="5" s="1"/>
  <c r="D98" i="5"/>
  <c r="D152" i="5" s="1"/>
  <c r="D97" i="5"/>
  <c r="D151" i="5" s="1"/>
  <c r="D96" i="5"/>
  <c r="D150" i="5" s="1"/>
  <c r="D95" i="5"/>
  <c r="D149" i="5" s="1"/>
  <c r="D94" i="5"/>
  <c r="D148" i="5" s="1"/>
  <c r="D93" i="5"/>
  <c r="D147" i="5" s="1"/>
  <c r="D92" i="5"/>
  <c r="D146" i="5" s="1"/>
  <c r="D91" i="5"/>
  <c r="D145" i="5" s="1"/>
  <c r="D90" i="5"/>
  <c r="D144" i="5" s="1"/>
  <c r="D89" i="5"/>
  <c r="D143" i="5" s="1"/>
  <c r="D88" i="5"/>
  <c r="D142" i="5" s="1"/>
  <c r="D87" i="5"/>
  <c r="D141" i="5" s="1"/>
  <c r="D86" i="5"/>
  <c r="D140" i="5" s="1"/>
  <c r="D85" i="5"/>
  <c r="D139" i="5" s="1"/>
  <c r="D84" i="5"/>
  <c r="D138" i="5" s="1"/>
  <c r="D83" i="5"/>
  <c r="D137" i="5" s="1"/>
  <c r="D82" i="5"/>
  <c r="D136" i="5" s="1"/>
  <c r="D81" i="5"/>
  <c r="D135" i="5" s="1"/>
  <c r="D80" i="5"/>
  <c r="D134" i="5" s="1"/>
  <c r="D79" i="5"/>
  <c r="D133" i="5" s="1"/>
  <c r="D78" i="5"/>
  <c r="D132" i="5" s="1"/>
  <c r="D77" i="5"/>
  <c r="D131" i="5" s="1"/>
  <c r="D76" i="5"/>
  <c r="D130" i="5" s="1"/>
  <c r="D75" i="5"/>
  <c r="D129" i="5" s="1"/>
  <c r="D74" i="5"/>
  <c r="D128" i="5" s="1"/>
  <c r="D73" i="5"/>
  <c r="D127" i="5" s="1"/>
  <c r="D72" i="5"/>
  <c r="D126" i="5" s="1"/>
  <c r="D71" i="5"/>
  <c r="D125" i="5" s="1"/>
  <c r="D70" i="5"/>
  <c r="D124" i="5" s="1"/>
  <c r="D69" i="5"/>
  <c r="D123" i="5" s="1"/>
  <c r="D68" i="5"/>
  <c r="D122" i="5" s="1"/>
  <c r="D67" i="5"/>
  <c r="D121" i="5" s="1"/>
  <c r="D66" i="5"/>
  <c r="D120" i="5" s="1"/>
  <c r="D65" i="5"/>
  <c r="D119" i="5" s="1"/>
  <c r="D61" i="5"/>
  <c r="E3" i="11"/>
  <c r="F3" i="11"/>
  <c r="G3" i="11"/>
  <c r="H3" i="11"/>
  <c r="I3" i="11"/>
  <c r="E4" i="11"/>
  <c r="F4" i="11"/>
  <c r="G4" i="11"/>
  <c r="H4" i="11"/>
  <c r="I4" i="11"/>
  <c r="E5" i="11"/>
  <c r="F5" i="11"/>
  <c r="G5" i="11"/>
  <c r="H5" i="11"/>
  <c r="I5" i="11"/>
  <c r="E6" i="11"/>
  <c r="F6" i="11"/>
  <c r="G6" i="11"/>
  <c r="H6" i="11"/>
  <c r="I6" i="11"/>
  <c r="E7" i="11"/>
  <c r="F7" i="11"/>
  <c r="G7" i="11"/>
  <c r="H7" i="11"/>
  <c r="I7" i="11"/>
  <c r="E8" i="11"/>
  <c r="F8" i="11"/>
  <c r="G8" i="11"/>
  <c r="H8" i="11"/>
  <c r="I8" i="11"/>
  <c r="E9" i="11"/>
  <c r="F9" i="11"/>
  <c r="G9" i="11"/>
  <c r="H9" i="11"/>
  <c r="I9" i="11"/>
  <c r="E10" i="11"/>
  <c r="F10" i="11"/>
  <c r="G10" i="11"/>
  <c r="H10" i="11"/>
  <c r="I10" i="11"/>
  <c r="E11" i="11"/>
  <c r="F11" i="11"/>
  <c r="G11" i="11"/>
  <c r="H11" i="11"/>
  <c r="I11" i="11"/>
  <c r="E12" i="11"/>
  <c r="F12" i="11"/>
  <c r="G12" i="11"/>
  <c r="H12" i="11"/>
  <c r="I12" i="11"/>
  <c r="E13" i="11"/>
  <c r="F13" i="11"/>
  <c r="G13" i="11"/>
  <c r="H13" i="11"/>
  <c r="I13" i="11"/>
  <c r="E14" i="11"/>
  <c r="F14" i="11"/>
  <c r="G14" i="11"/>
  <c r="H14" i="11"/>
  <c r="I14" i="11"/>
  <c r="E15" i="11"/>
  <c r="F15" i="11"/>
  <c r="G15" i="11"/>
  <c r="H15" i="11"/>
  <c r="I15" i="11"/>
  <c r="E16" i="11"/>
  <c r="F16" i="11"/>
  <c r="G16" i="11"/>
  <c r="H16" i="11"/>
  <c r="I16" i="11"/>
  <c r="E17" i="11"/>
  <c r="F17" i="11"/>
  <c r="G17" i="11"/>
  <c r="H17" i="11"/>
  <c r="I17" i="11"/>
  <c r="E18" i="11"/>
  <c r="F18" i="11"/>
  <c r="G18" i="11"/>
  <c r="H18" i="11"/>
  <c r="I18" i="11"/>
  <c r="E19" i="11"/>
  <c r="F19" i="11"/>
  <c r="G19" i="11"/>
  <c r="H19" i="11"/>
  <c r="I19" i="11"/>
  <c r="E20" i="11"/>
  <c r="F20" i="11"/>
  <c r="G20" i="11"/>
  <c r="H20" i="11"/>
  <c r="I20" i="11"/>
  <c r="E21" i="11"/>
  <c r="F21" i="11"/>
  <c r="G21" i="11"/>
  <c r="H21" i="11"/>
  <c r="I21" i="11"/>
  <c r="E22" i="11"/>
  <c r="F22" i="11"/>
  <c r="G22" i="11"/>
  <c r="H22" i="11"/>
  <c r="I22" i="11"/>
  <c r="E23" i="11"/>
  <c r="F23" i="11"/>
  <c r="G23" i="11"/>
  <c r="H23" i="11"/>
  <c r="I23" i="11"/>
  <c r="E24" i="11"/>
  <c r="F24" i="11"/>
  <c r="G24" i="11"/>
  <c r="H24" i="11"/>
  <c r="I24" i="11"/>
  <c r="E25" i="11"/>
  <c r="F25" i="11"/>
  <c r="G25" i="11"/>
  <c r="H25" i="11"/>
  <c r="I25" i="11"/>
  <c r="E26" i="11"/>
  <c r="F26" i="11"/>
  <c r="G26" i="11"/>
  <c r="H26" i="11"/>
  <c r="I26" i="11"/>
  <c r="E27" i="11"/>
  <c r="F27" i="11"/>
  <c r="G27" i="11"/>
  <c r="H27" i="11"/>
  <c r="I27" i="11"/>
  <c r="E28" i="11"/>
  <c r="F28" i="11"/>
  <c r="G28" i="11"/>
  <c r="H28" i="11"/>
  <c r="I28" i="11"/>
  <c r="E29" i="11"/>
  <c r="F29" i="11"/>
  <c r="G29" i="11"/>
  <c r="H29" i="11"/>
  <c r="I29" i="11"/>
  <c r="E30" i="11"/>
  <c r="F30" i="11"/>
  <c r="G30" i="11"/>
  <c r="H30" i="11"/>
  <c r="I30" i="11"/>
  <c r="E31" i="11"/>
  <c r="F31" i="11"/>
  <c r="G31" i="11"/>
  <c r="H31" i="11"/>
  <c r="I31" i="11"/>
  <c r="E32" i="11"/>
  <c r="F32" i="11"/>
  <c r="G32" i="11"/>
  <c r="H32" i="11"/>
  <c r="I32" i="11"/>
  <c r="E33" i="11"/>
  <c r="F33" i="11"/>
  <c r="G33" i="11"/>
  <c r="H33" i="11"/>
  <c r="I33" i="11"/>
  <c r="E34" i="11"/>
  <c r="F34" i="11"/>
  <c r="G34" i="11"/>
  <c r="H34" i="11"/>
  <c r="I34" i="11"/>
  <c r="E35" i="11"/>
  <c r="F35" i="11"/>
  <c r="G35" i="11"/>
  <c r="H35" i="11"/>
  <c r="I35" i="11"/>
  <c r="E36" i="11"/>
  <c r="F36" i="11"/>
  <c r="G36" i="11"/>
  <c r="H36" i="11"/>
  <c r="I36" i="11"/>
  <c r="E37" i="11"/>
  <c r="F37" i="11"/>
  <c r="G37" i="11"/>
  <c r="H37" i="11"/>
  <c r="I37" i="11"/>
  <c r="E38" i="11"/>
  <c r="F38" i="11"/>
  <c r="G38" i="11"/>
  <c r="H38" i="11"/>
  <c r="I38" i="11"/>
  <c r="E39" i="11"/>
  <c r="F39" i="11"/>
  <c r="G39" i="11"/>
  <c r="H39" i="11"/>
  <c r="I39" i="11"/>
  <c r="E40" i="11"/>
  <c r="F40" i="11"/>
  <c r="G40" i="11"/>
  <c r="H40" i="11"/>
  <c r="I40" i="11"/>
  <c r="E41" i="11"/>
  <c r="F41" i="11"/>
  <c r="G41" i="11"/>
  <c r="H41" i="11"/>
  <c r="I41" i="11"/>
  <c r="E42" i="11"/>
  <c r="F42" i="11"/>
  <c r="G42" i="11"/>
  <c r="H42" i="11"/>
  <c r="I42" i="11"/>
  <c r="E43" i="11"/>
  <c r="F43" i="11"/>
  <c r="G43" i="11"/>
  <c r="H43" i="11"/>
  <c r="I43" i="11"/>
  <c r="E44" i="11"/>
  <c r="F44" i="11"/>
  <c r="I44" i="11" s="1"/>
  <c r="G44" i="11"/>
  <c r="H44" i="11"/>
  <c r="E45" i="11"/>
  <c r="F45" i="11"/>
  <c r="G45" i="11"/>
  <c r="H45" i="11"/>
  <c r="I45" i="11"/>
  <c r="E46" i="11"/>
  <c r="F46" i="11"/>
  <c r="G46" i="11"/>
  <c r="H46" i="11"/>
  <c r="I46" i="11"/>
  <c r="E47" i="11"/>
  <c r="F47" i="11"/>
  <c r="G47" i="11"/>
  <c r="H47" i="11"/>
  <c r="I47" i="11"/>
  <c r="E48" i="11"/>
  <c r="F48" i="11"/>
  <c r="G48" i="11"/>
  <c r="H48" i="11"/>
  <c r="I48" i="11"/>
  <c r="E49" i="11"/>
  <c r="F49" i="11"/>
  <c r="G49" i="11"/>
  <c r="H49" i="11"/>
  <c r="I49" i="11"/>
  <c r="E50" i="11"/>
  <c r="F50" i="11"/>
  <c r="G50" i="11"/>
  <c r="H50" i="11"/>
  <c r="I50" i="11"/>
  <c r="E51" i="11"/>
  <c r="F51" i="11"/>
  <c r="G51" i="11"/>
  <c r="H51" i="11"/>
  <c r="I51" i="11"/>
  <c r="E52" i="11"/>
  <c r="F52" i="11"/>
  <c r="G52" i="11"/>
  <c r="H52" i="11"/>
  <c r="I52" i="11"/>
  <c r="E53" i="11"/>
  <c r="F53" i="11"/>
  <c r="G53" i="11"/>
  <c r="H53" i="11"/>
  <c r="I53" i="11"/>
  <c r="E54" i="11"/>
  <c r="F54" i="11"/>
  <c r="G54" i="11"/>
  <c r="H54" i="11"/>
  <c r="I54" i="11"/>
  <c r="E55" i="11"/>
  <c r="F55" i="11"/>
  <c r="G55" i="11"/>
  <c r="H55" i="11"/>
  <c r="I55" i="11"/>
  <c r="E56" i="11"/>
  <c r="F56" i="11"/>
  <c r="G56" i="11"/>
  <c r="H56" i="11"/>
  <c r="I56" i="11"/>
  <c r="E57" i="11"/>
  <c r="F57" i="11"/>
  <c r="G57" i="11"/>
  <c r="H57" i="11"/>
  <c r="I57" i="11"/>
  <c r="E58" i="11"/>
  <c r="F58" i="11"/>
  <c r="G58" i="11"/>
  <c r="H58" i="11"/>
  <c r="I58" i="11"/>
  <c r="E59" i="11"/>
  <c r="F59" i="11"/>
  <c r="G59" i="11"/>
  <c r="I59" i="11" s="1"/>
  <c r="H59" i="11"/>
  <c r="E60" i="11"/>
  <c r="F60" i="11"/>
  <c r="G60" i="11"/>
  <c r="H60" i="11"/>
  <c r="I60" i="11"/>
  <c r="E61" i="11"/>
  <c r="F61" i="11"/>
  <c r="G61" i="11"/>
  <c r="H61" i="11"/>
  <c r="I61" i="11"/>
  <c r="E62" i="11"/>
  <c r="F62" i="11"/>
  <c r="G62" i="11"/>
  <c r="H62" i="11"/>
  <c r="I62" i="11"/>
  <c r="E63" i="11"/>
  <c r="F63" i="11"/>
  <c r="G63" i="11"/>
  <c r="H63" i="11"/>
  <c r="I63" i="11"/>
  <c r="E64" i="11"/>
  <c r="F64" i="11"/>
  <c r="G64" i="11"/>
  <c r="H64" i="11"/>
  <c r="I64" i="11"/>
  <c r="E65" i="11"/>
  <c r="F65" i="11"/>
  <c r="G65" i="11"/>
  <c r="H65" i="11"/>
  <c r="I65" i="11"/>
  <c r="E66" i="11"/>
  <c r="F66" i="11"/>
  <c r="G66" i="11"/>
  <c r="H66" i="11"/>
  <c r="I66" i="11"/>
  <c r="E67" i="11"/>
  <c r="F67" i="11"/>
  <c r="G67" i="11"/>
  <c r="H67" i="11"/>
  <c r="I67" i="11"/>
  <c r="E68" i="11"/>
  <c r="F68" i="11"/>
  <c r="G68" i="11"/>
  <c r="H68" i="11"/>
  <c r="I68" i="11"/>
  <c r="E69" i="11"/>
  <c r="F69" i="11"/>
  <c r="G69" i="11"/>
  <c r="H69" i="11"/>
  <c r="I69" i="11"/>
  <c r="E70" i="11"/>
  <c r="F70" i="11"/>
  <c r="G70" i="11"/>
  <c r="H70" i="11"/>
  <c r="I70" i="11"/>
  <c r="E71" i="11"/>
  <c r="F71" i="11"/>
  <c r="G71" i="11"/>
  <c r="H71" i="11"/>
  <c r="I71" i="11"/>
  <c r="E72" i="11"/>
  <c r="F72" i="11"/>
  <c r="G72" i="11"/>
  <c r="H72" i="11"/>
  <c r="I72" i="11"/>
  <c r="E73" i="11"/>
  <c r="F73" i="11"/>
  <c r="G73" i="11"/>
  <c r="H73" i="11"/>
  <c r="I73" i="11"/>
  <c r="E74" i="11"/>
  <c r="F74" i="11"/>
  <c r="G74" i="11"/>
  <c r="H74" i="11"/>
  <c r="I74" i="11"/>
  <c r="E75" i="11"/>
  <c r="F75" i="11"/>
  <c r="G75" i="11"/>
  <c r="H75" i="11"/>
  <c r="I75" i="11"/>
  <c r="E76" i="11"/>
  <c r="F76" i="11"/>
  <c r="I76" i="11" s="1"/>
  <c r="G76" i="11"/>
  <c r="H76" i="11"/>
  <c r="E77" i="11"/>
  <c r="F77" i="11"/>
  <c r="G77" i="11"/>
  <c r="H77" i="11"/>
  <c r="I77" i="11"/>
  <c r="E78" i="11"/>
  <c r="F78" i="11"/>
  <c r="G78" i="11"/>
  <c r="H78" i="11"/>
  <c r="I78" i="11"/>
  <c r="E79" i="11"/>
  <c r="F79" i="11"/>
  <c r="G79" i="11"/>
  <c r="H79" i="11"/>
  <c r="I79" i="11"/>
  <c r="E80" i="11"/>
  <c r="F80" i="11"/>
  <c r="G80" i="11"/>
  <c r="H80" i="11"/>
  <c r="I80" i="11"/>
  <c r="E81" i="11"/>
  <c r="F81" i="11"/>
  <c r="G81" i="11"/>
  <c r="H81" i="11"/>
  <c r="I81" i="11"/>
  <c r="E82" i="11"/>
  <c r="F82" i="11"/>
  <c r="G82" i="11"/>
  <c r="H82" i="11"/>
  <c r="I82" i="11"/>
  <c r="E83" i="11"/>
  <c r="F83" i="11"/>
  <c r="G83" i="11"/>
  <c r="H83" i="11"/>
  <c r="I83" i="11"/>
  <c r="E84" i="11"/>
  <c r="F84" i="11"/>
  <c r="G84" i="11"/>
  <c r="H84" i="11"/>
  <c r="I84" i="11"/>
  <c r="E85" i="11"/>
  <c r="F85" i="11"/>
  <c r="G85" i="11"/>
  <c r="H85" i="11"/>
  <c r="I85" i="11"/>
  <c r="E86" i="11"/>
  <c r="F86" i="11"/>
  <c r="G86" i="11"/>
  <c r="H86" i="11"/>
  <c r="I86" i="11"/>
  <c r="E87" i="11"/>
  <c r="F87" i="11"/>
  <c r="G87" i="11"/>
  <c r="H87" i="11"/>
  <c r="I87" i="11"/>
  <c r="E88" i="11"/>
  <c r="F88" i="11"/>
  <c r="G88" i="11"/>
  <c r="H88" i="11"/>
  <c r="I88" i="11"/>
  <c r="E89" i="11"/>
  <c r="F89" i="11"/>
  <c r="G89" i="11"/>
  <c r="H89" i="11"/>
  <c r="I89" i="11"/>
  <c r="E90" i="11"/>
  <c r="F90" i="11"/>
  <c r="G90" i="11"/>
  <c r="H90" i="11"/>
  <c r="I90" i="11"/>
  <c r="E91" i="11"/>
  <c r="F91" i="11"/>
  <c r="G91" i="11"/>
  <c r="H91" i="11"/>
  <c r="I91" i="11"/>
  <c r="E92" i="11"/>
  <c r="F92" i="11"/>
  <c r="G92" i="11"/>
  <c r="H92" i="11"/>
  <c r="I92" i="11"/>
  <c r="E93" i="11"/>
  <c r="F93" i="11"/>
  <c r="G93" i="11"/>
  <c r="H93" i="11"/>
  <c r="I93" i="11"/>
  <c r="E94" i="11"/>
  <c r="F94" i="11"/>
  <c r="G94" i="11"/>
  <c r="H94" i="11"/>
  <c r="I94" i="11"/>
  <c r="E95" i="11"/>
  <c r="F95" i="11"/>
  <c r="G95" i="11"/>
  <c r="H95" i="11"/>
  <c r="I95" i="11"/>
  <c r="E96" i="11"/>
  <c r="F96" i="11"/>
  <c r="G96" i="11"/>
  <c r="H96" i="11"/>
  <c r="I96" i="11"/>
  <c r="E97" i="11"/>
  <c r="F97" i="11"/>
  <c r="G97" i="11"/>
  <c r="H97" i="11"/>
  <c r="I97" i="11"/>
  <c r="E98" i="11"/>
  <c r="F98" i="11"/>
  <c r="G98" i="11"/>
  <c r="H98" i="11"/>
  <c r="I98" i="11"/>
  <c r="E99" i="11"/>
  <c r="F99" i="11"/>
  <c r="G99" i="11"/>
  <c r="H99" i="11"/>
  <c r="I99" i="11"/>
  <c r="E100" i="11"/>
  <c r="F100" i="11"/>
  <c r="G100" i="11"/>
  <c r="H100" i="11"/>
  <c r="I100" i="11"/>
  <c r="E101" i="11"/>
  <c r="F101" i="11"/>
  <c r="G101" i="11"/>
  <c r="H101" i="11"/>
  <c r="I101" i="11"/>
  <c r="E102" i="11"/>
  <c r="F102" i="11"/>
  <c r="G102" i="11"/>
  <c r="H102" i="11"/>
  <c r="I102" i="11"/>
  <c r="E103" i="11"/>
  <c r="F103" i="11"/>
  <c r="G103" i="11"/>
  <c r="H103" i="11"/>
  <c r="I103" i="11"/>
  <c r="E104" i="11"/>
  <c r="F104" i="11"/>
  <c r="G104" i="11"/>
  <c r="H104" i="11"/>
  <c r="I104" i="11"/>
  <c r="E105" i="11"/>
  <c r="F105" i="11"/>
  <c r="G105" i="11"/>
  <c r="H105" i="11"/>
  <c r="I105" i="11"/>
  <c r="E106" i="11"/>
  <c r="F106" i="11"/>
  <c r="G106" i="11"/>
  <c r="H106" i="11"/>
  <c r="I106" i="11"/>
  <c r="E107" i="11"/>
  <c r="F107" i="11"/>
  <c r="G107" i="11"/>
  <c r="H107" i="11"/>
  <c r="I107" i="11"/>
  <c r="E108" i="11"/>
  <c r="F108" i="11"/>
  <c r="G108" i="11"/>
  <c r="H108" i="11"/>
  <c r="I108" i="11"/>
  <c r="E109" i="11"/>
  <c r="F109" i="11"/>
  <c r="G109" i="11"/>
  <c r="H109" i="11"/>
  <c r="I109" i="11"/>
  <c r="E110" i="11"/>
  <c r="F110" i="11"/>
  <c r="G110" i="11"/>
  <c r="H110" i="11"/>
  <c r="I110" i="11"/>
  <c r="E111" i="11"/>
  <c r="F111" i="11"/>
  <c r="G111" i="11"/>
  <c r="H111" i="11"/>
  <c r="I111" i="11"/>
  <c r="E112" i="11"/>
  <c r="F112" i="11"/>
  <c r="G112" i="11"/>
  <c r="H112" i="11"/>
  <c r="I112" i="11"/>
  <c r="E113" i="11"/>
  <c r="F113" i="11"/>
  <c r="G113" i="11"/>
  <c r="H113" i="11"/>
  <c r="I113" i="11"/>
  <c r="E114" i="11"/>
  <c r="F114" i="11"/>
  <c r="G114" i="11"/>
  <c r="H114" i="11"/>
  <c r="I114" i="11"/>
  <c r="E115" i="11"/>
  <c r="F115" i="11"/>
  <c r="G115" i="11"/>
  <c r="H115" i="11"/>
  <c r="I115" i="11"/>
  <c r="E116" i="11"/>
  <c r="F116" i="11"/>
  <c r="G116" i="11"/>
  <c r="H116" i="11"/>
  <c r="I116" i="11"/>
  <c r="E117" i="11"/>
  <c r="F117" i="11"/>
  <c r="G117" i="11"/>
  <c r="H117" i="11"/>
  <c r="I117" i="11"/>
  <c r="E118" i="11"/>
  <c r="F118" i="11"/>
  <c r="G118" i="11"/>
  <c r="H118" i="11"/>
  <c r="I118" i="11"/>
  <c r="E119" i="11"/>
  <c r="F119" i="11"/>
  <c r="G119" i="11"/>
  <c r="H119" i="11"/>
  <c r="I119" i="11"/>
  <c r="E120" i="11"/>
  <c r="F120" i="11"/>
  <c r="G120" i="11"/>
  <c r="H120" i="11"/>
  <c r="I120" i="11"/>
  <c r="E121" i="11"/>
  <c r="F121" i="11"/>
  <c r="G121" i="11"/>
  <c r="H121" i="11"/>
  <c r="I121" i="11"/>
  <c r="E122" i="11"/>
  <c r="F122" i="11"/>
  <c r="G122" i="11"/>
  <c r="H122" i="11"/>
  <c r="I122" i="11"/>
  <c r="E123" i="11"/>
  <c r="F123" i="11"/>
  <c r="G123" i="11"/>
  <c r="H123" i="11"/>
  <c r="I123" i="11"/>
  <c r="E124" i="11"/>
  <c r="F124" i="11"/>
  <c r="G124" i="11"/>
  <c r="H124" i="11"/>
  <c r="I124" i="11"/>
  <c r="E125" i="11"/>
  <c r="F125" i="11"/>
  <c r="G125" i="11"/>
  <c r="H125" i="11"/>
  <c r="I125" i="11"/>
  <c r="E126" i="11"/>
  <c r="F126" i="11"/>
  <c r="G126" i="11"/>
  <c r="H126" i="11"/>
  <c r="I126" i="11"/>
  <c r="E127" i="11"/>
  <c r="I127" i="11" s="1"/>
  <c r="F127" i="11"/>
  <c r="G127" i="11"/>
  <c r="H127" i="11"/>
  <c r="E128" i="11"/>
  <c r="F128" i="11"/>
  <c r="G128" i="11"/>
  <c r="H128" i="11"/>
  <c r="I128" i="11"/>
  <c r="E129" i="11"/>
  <c r="F129" i="11"/>
  <c r="G129" i="11"/>
  <c r="H129" i="11"/>
  <c r="I129" i="11"/>
  <c r="E130" i="11"/>
  <c r="F130" i="11"/>
  <c r="G130" i="11"/>
  <c r="H130" i="11"/>
  <c r="I130" i="11"/>
  <c r="E131" i="11"/>
  <c r="F131" i="11"/>
  <c r="G131" i="11"/>
  <c r="H131" i="11"/>
  <c r="I131" i="11"/>
  <c r="E132" i="11"/>
  <c r="F132" i="11"/>
  <c r="G132" i="11"/>
  <c r="H132" i="11"/>
  <c r="I132" i="11"/>
  <c r="E133" i="11"/>
  <c r="F133" i="11"/>
  <c r="G133" i="11"/>
  <c r="H133" i="11"/>
  <c r="I133" i="11"/>
  <c r="E134" i="11"/>
  <c r="F134" i="11"/>
  <c r="G134" i="11"/>
  <c r="H134" i="11"/>
  <c r="I134" i="11"/>
  <c r="E135" i="11"/>
  <c r="F135" i="11"/>
  <c r="G135" i="11"/>
  <c r="H135" i="11"/>
  <c r="I135" i="11"/>
  <c r="E136" i="11"/>
  <c r="F136" i="11"/>
  <c r="G136" i="11"/>
  <c r="H136" i="11"/>
  <c r="I136" i="11"/>
  <c r="E137" i="11"/>
  <c r="F137" i="11"/>
  <c r="G137" i="11"/>
  <c r="H137" i="11"/>
  <c r="I137" i="11"/>
  <c r="E138" i="11"/>
  <c r="F138" i="11"/>
  <c r="G138" i="11"/>
  <c r="H138" i="11"/>
  <c r="I138" i="11"/>
  <c r="E139" i="11"/>
  <c r="F139" i="11"/>
  <c r="G139" i="11"/>
  <c r="H139" i="11"/>
  <c r="I139" i="11"/>
  <c r="E140" i="11"/>
  <c r="F140" i="11"/>
  <c r="G140" i="11"/>
  <c r="H140" i="11"/>
  <c r="I140" i="11"/>
  <c r="E141" i="11"/>
  <c r="F141" i="11"/>
  <c r="G141" i="11"/>
  <c r="H141" i="11"/>
  <c r="I141" i="11"/>
  <c r="E142" i="11"/>
  <c r="F142" i="11"/>
  <c r="G142" i="11"/>
  <c r="H142" i="11"/>
  <c r="I142" i="11"/>
  <c r="E143" i="11"/>
  <c r="F143" i="11"/>
  <c r="G143" i="11"/>
  <c r="I143" i="11" s="1"/>
  <c r="H143" i="11"/>
  <c r="E144" i="11"/>
  <c r="F144" i="11"/>
  <c r="G144" i="11"/>
  <c r="H144" i="11"/>
  <c r="I144" i="11"/>
  <c r="E145" i="11"/>
  <c r="F145" i="11"/>
  <c r="G145" i="11"/>
  <c r="H145" i="11"/>
  <c r="I145" i="11"/>
  <c r="E146" i="11"/>
  <c r="F146" i="11"/>
  <c r="G146" i="11"/>
  <c r="H146" i="11"/>
  <c r="I146" i="11"/>
  <c r="E147" i="11"/>
  <c r="F147" i="11"/>
  <c r="G147" i="11"/>
  <c r="H147" i="11"/>
  <c r="I147" i="11"/>
  <c r="E148" i="11"/>
  <c r="F148" i="11"/>
  <c r="G148" i="11"/>
  <c r="H148" i="11"/>
  <c r="I148" i="11"/>
  <c r="E149" i="11"/>
  <c r="F149" i="11"/>
  <c r="G149" i="11"/>
  <c r="H149" i="11"/>
  <c r="I149" i="11"/>
  <c r="E150" i="11"/>
  <c r="F150" i="11"/>
  <c r="G150" i="11"/>
  <c r="H150" i="11"/>
  <c r="I150" i="11"/>
  <c r="E151" i="11"/>
  <c r="F151" i="11"/>
  <c r="G151" i="11"/>
  <c r="H151" i="11"/>
  <c r="I151" i="11"/>
  <c r="E152" i="11"/>
  <c r="F152" i="11"/>
  <c r="G152" i="11"/>
  <c r="H152" i="11"/>
  <c r="I152" i="11"/>
  <c r="E153" i="11"/>
  <c r="F153" i="11"/>
  <c r="G153" i="11"/>
  <c r="H153" i="11"/>
  <c r="I153" i="11"/>
  <c r="E154" i="11"/>
  <c r="F154" i="11"/>
  <c r="G154" i="11"/>
  <c r="H154" i="11"/>
  <c r="I154" i="11"/>
  <c r="E155" i="11"/>
  <c r="F155" i="11"/>
  <c r="G155" i="11"/>
  <c r="H155" i="11"/>
  <c r="I155" i="11"/>
  <c r="E156" i="11"/>
  <c r="F156" i="11"/>
  <c r="G156" i="11"/>
  <c r="H156" i="11"/>
  <c r="I156" i="11"/>
  <c r="E157" i="11"/>
  <c r="F157" i="11"/>
  <c r="G157" i="11"/>
  <c r="H157" i="11"/>
  <c r="I157" i="11"/>
  <c r="E158" i="11"/>
  <c r="F158" i="11"/>
  <c r="G158" i="11"/>
  <c r="H158" i="11"/>
  <c r="I158" i="11"/>
  <c r="E159" i="11"/>
  <c r="F159" i="11"/>
  <c r="G159" i="11"/>
  <c r="H159" i="11"/>
  <c r="I159" i="11"/>
  <c r="E160" i="11"/>
  <c r="F160" i="11"/>
  <c r="G160" i="11"/>
  <c r="I160" i="11" s="1"/>
  <c r="H160" i="11"/>
  <c r="E161" i="11"/>
  <c r="F161" i="11"/>
  <c r="G161" i="11"/>
  <c r="H161" i="11"/>
  <c r="I161" i="11"/>
  <c r="E162" i="11"/>
  <c r="F162" i="11"/>
  <c r="G162" i="11"/>
  <c r="H162" i="11"/>
  <c r="I162" i="11"/>
  <c r="E163" i="11"/>
  <c r="F163" i="11"/>
  <c r="G163" i="11"/>
  <c r="H163" i="11"/>
  <c r="I163" i="11"/>
  <c r="E164" i="11"/>
  <c r="F164" i="11"/>
  <c r="G164" i="11"/>
  <c r="H164" i="11"/>
  <c r="I164" i="11"/>
  <c r="E165" i="11"/>
  <c r="F165" i="11"/>
  <c r="G165" i="11"/>
  <c r="H165" i="11"/>
  <c r="I165" i="11"/>
  <c r="E166" i="11"/>
  <c r="F166" i="11"/>
  <c r="G166" i="11"/>
  <c r="H166" i="11"/>
  <c r="I166" i="11"/>
  <c r="E167" i="11"/>
  <c r="F167" i="11"/>
  <c r="G167" i="11"/>
  <c r="H167" i="11"/>
  <c r="I167" i="11"/>
  <c r="E168" i="11"/>
  <c r="F168" i="11"/>
  <c r="G168" i="11"/>
  <c r="H168" i="11"/>
  <c r="I168" i="11"/>
  <c r="E169" i="11"/>
  <c r="F169" i="11"/>
  <c r="G169" i="11"/>
  <c r="H169" i="11"/>
  <c r="I169" i="11"/>
  <c r="E170" i="11"/>
  <c r="F170" i="11"/>
  <c r="G170" i="11"/>
  <c r="H170" i="11"/>
  <c r="I170" i="11"/>
  <c r="E171" i="11"/>
  <c r="F171" i="11"/>
  <c r="G171" i="11"/>
  <c r="H171" i="11"/>
  <c r="I171" i="11"/>
  <c r="E172" i="11"/>
  <c r="I172" i="11" s="1"/>
  <c r="F172" i="11"/>
  <c r="G172" i="11"/>
  <c r="H172" i="11"/>
  <c r="E173" i="11"/>
  <c r="F173" i="11"/>
  <c r="G173" i="11"/>
  <c r="H173" i="11"/>
  <c r="I173" i="11"/>
  <c r="E174" i="11"/>
  <c r="F174" i="11"/>
  <c r="G174" i="11"/>
  <c r="H174" i="11"/>
  <c r="I174" i="11"/>
  <c r="E175" i="11"/>
  <c r="F175" i="11"/>
  <c r="G175" i="11"/>
  <c r="H175" i="11"/>
  <c r="I175" i="11"/>
  <c r="E176" i="11"/>
  <c r="F176" i="11"/>
  <c r="G176" i="11"/>
  <c r="H176" i="11"/>
  <c r="I176" i="11"/>
  <c r="E177" i="11"/>
  <c r="F177" i="11"/>
  <c r="G177" i="11"/>
  <c r="H177" i="11"/>
  <c r="I177" i="11"/>
  <c r="E178" i="11"/>
  <c r="F178" i="11"/>
  <c r="G178" i="11"/>
  <c r="H178" i="11"/>
  <c r="I178" i="11"/>
  <c r="E179" i="11"/>
  <c r="F179" i="11"/>
  <c r="G179" i="11"/>
  <c r="H179" i="11"/>
  <c r="I179" i="11"/>
  <c r="E180" i="11"/>
  <c r="F180" i="11"/>
  <c r="G180" i="11"/>
  <c r="H180" i="11"/>
  <c r="I180" i="11"/>
  <c r="E181" i="11"/>
  <c r="F181" i="11"/>
  <c r="G181" i="11"/>
  <c r="H181" i="11"/>
  <c r="I181" i="11"/>
  <c r="E182" i="11"/>
  <c r="F182" i="11"/>
  <c r="G182" i="11"/>
  <c r="H182" i="11"/>
  <c r="I182" i="11"/>
  <c r="E183" i="11"/>
  <c r="F183" i="11"/>
  <c r="G183" i="11"/>
  <c r="H183" i="11"/>
  <c r="I183" i="11"/>
  <c r="E184" i="11"/>
  <c r="F184" i="11"/>
  <c r="G184" i="11"/>
  <c r="H184" i="11"/>
  <c r="I184" i="11"/>
  <c r="E185" i="11"/>
  <c r="F185" i="11"/>
  <c r="G185" i="11"/>
  <c r="H185" i="11"/>
  <c r="I185" i="11"/>
  <c r="E186" i="11"/>
  <c r="F186" i="11"/>
  <c r="G186" i="11"/>
  <c r="H186" i="11"/>
  <c r="I186" i="11"/>
  <c r="E187" i="11"/>
  <c r="I187" i="11" s="1"/>
  <c r="F187" i="11"/>
  <c r="G187" i="11"/>
  <c r="H187" i="11"/>
  <c r="E188" i="11"/>
  <c r="F188" i="11"/>
  <c r="G188" i="11"/>
  <c r="H188" i="11"/>
  <c r="I188" i="11"/>
  <c r="E189" i="11"/>
  <c r="F189" i="11"/>
  <c r="G189" i="11"/>
  <c r="H189" i="11"/>
  <c r="I189" i="11"/>
  <c r="E190" i="11"/>
  <c r="F190" i="11"/>
  <c r="G190" i="11"/>
  <c r="H190" i="11"/>
  <c r="I190" i="11"/>
  <c r="E191" i="11"/>
  <c r="F191" i="11"/>
  <c r="G191" i="11"/>
  <c r="H191" i="11"/>
  <c r="I191" i="11"/>
  <c r="E192" i="11"/>
  <c r="F192" i="11"/>
  <c r="G192" i="11"/>
  <c r="H192" i="11"/>
  <c r="I192" i="11"/>
  <c r="E193" i="11"/>
  <c r="F193" i="11"/>
  <c r="G193" i="11"/>
  <c r="H193" i="11"/>
  <c r="I193" i="11"/>
  <c r="E194" i="11"/>
  <c r="F194" i="11"/>
  <c r="G194" i="11"/>
  <c r="H194" i="11"/>
  <c r="I194" i="11"/>
  <c r="E195" i="11"/>
  <c r="F195" i="11"/>
  <c r="G195" i="11"/>
  <c r="H195" i="11"/>
  <c r="I195" i="11"/>
  <c r="E196" i="11"/>
  <c r="F196" i="11"/>
  <c r="G196" i="11"/>
  <c r="H196" i="11"/>
  <c r="I196" i="11"/>
  <c r="E197" i="11"/>
  <c r="F197" i="11"/>
  <c r="G197" i="11"/>
  <c r="H197" i="11"/>
  <c r="I197" i="11"/>
  <c r="E198" i="11"/>
  <c r="F198" i="11"/>
  <c r="G198" i="11"/>
  <c r="H198" i="11"/>
  <c r="I198" i="11"/>
  <c r="E199" i="11"/>
  <c r="F199" i="11"/>
  <c r="G199" i="11"/>
  <c r="H199" i="11"/>
  <c r="I199" i="11"/>
  <c r="E200" i="11"/>
  <c r="F200" i="11"/>
  <c r="G200" i="11"/>
  <c r="H200" i="11"/>
  <c r="I200" i="11"/>
  <c r="E201" i="11"/>
  <c r="F201" i="11"/>
  <c r="G201" i="11"/>
  <c r="H201" i="11"/>
  <c r="I201" i="11"/>
  <c r="E202" i="11"/>
  <c r="F202" i="11"/>
  <c r="G202" i="11"/>
  <c r="H202" i="11"/>
  <c r="I202" i="11"/>
  <c r="E203" i="11"/>
  <c r="F203" i="11"/>
  <c r="G203" i="11"/>
  <c r="H203" i="11"/>
  <c r="I203" i="11"/>
  <c r="E204" i="11"/>
  <c r="I204" i="11" s="1"/>
  <c r="F204" i="11"/>
  <c r="G204" i="11"/>
  <c r="H204" i="11"/>
  <c r="E205" i="11"/>
  <c r="F205" i="11"/>
  <c r="G205" i="11"/>
  <c r="H205" i="11"/>
  <c r="I205" i="11"/>
  <c r="E206" i="11"/>
  <c r="F206" i="11"/>
  <c r="G206" i="11"/>
  <c r="H206" i="11"/>
  <c r="I206" i="11"/>
  <c r="E207" i="11"/>
  <c r="F207" i="11"/>
  <c r="G207" i="11"/>
  <c r="H207" i="11"/>
  <c r="I207" i="11"/>
  <c r="E208" i="11"/>
  <c r="F208" i="11"/>
  <c r="G208" i="11"/>
  <c r="H208" i="11"/>
  <c r="I208" i="11"/>
  <c r="E209" i="11"/>
  <c r="F209" i="11"/>
  <c r="G209" i="11"/>
  <c r="H209" i="11"/>
  <c r="I209" i="11"/>
  <c r="E210" i="11"/>
  <c r="F210" i="11"/>
  <c r="G210" i="11"/>
  <c r="H210" i="11"/>
  <c r="I210" i="11"/>
  <c r="E211" i="11"/>
  <c r="F211" i="11"/>
  <c r="G211" i="11"/>
  <c r="H211" i="11"/>
  <c r="I211" i="11"/>
  <c r="E212" i="11"/>
  <c r="F212" i="11"/>
  <c r="G212" i="11"/>
  <c r="H212" i="11"/>
  <c r="I212" i="11"/>
  <c r="E213" i="11"/>
  <c r="F213" i="11"/>
  <c r="G213" i="11"/>
  <c r="H213" i="11"/>
  <c r="I213" i="11"/>
  <c r="E214" i="11"/>
  <c r="F214" i="11"/>
  <c r="G214" i="11"/>
  <c r="H214" i="11"/>
  <c r="I214" i="11"/>
  <c r="E215" i="11"/>
  <c r="F215" i="11"/>
  <c r="G215" i="11"/>
  <c r="H215" i="11"/>
  <c r="I215" i="11"/>
  <c r="E216" i="11"/>
  <c r="F216" i="11"/>
  <c r="G216" i="11"/>
  <c r="H216" i="11"/>
  <c r="I216" i="11"/>
  <c r="E217" i="11"/>
  <c r="F217" i="11"/>
  <c r="G217" i="11"/>
  <c r="H217" i="11"/>
  <c r="I217" i="11"/>
  <c r="E218" i="11"/>
  <c r="F218" i="11"/>
  <c r="G218" i="11"/>
  <c r="H218" i="11"/>
  <c r="I218" i="11"/>
  <c r="E219" i="11"/>
  <c r="F219" i="11"/>
  <c r="G219" i="11"/>
  <c r="H219" i="11"/>
  <c r="I219" i="11"/>
  <c r="E220" i="11"/>
  <c r="F220" i="11"/>
  <c r="G220" i="11"/>
  <c r="H220" i="11"/>
  <c r="I220" i="11"/>
  <c r="E221" i="11"/>
  <c r="F221" i="11"/>
  <c r="G221" i="11"/>
  <c r="H221" i="11"/>
  <c r="I221" i="11"/>
  <c r="E222" i="11"/>
  <c r="F222" i="11"/>
  <c r="G222" i="11"/>
  <c r="H222" i="11"/>
  <c r="I222" i="11"/>
  <c r="E223" i="11"/>
  <c r="F223" i="11"/>
  <c r="G223" i="11"/>
  <c r="H223" i="11"/>
  <c r="I223" i="11"/>
  <c r="E224" i="11"/>
  <c r="F224" i="11"/>
  <c r="G224" i="11"/>
  <c r="H224" i="11"/>
  <c r="I224" i="11"/>
  <c r="E225" i="11"/>
  <c r="F225" i="11"/>
  <c r="G225" i="11"/>
  <c r="H225" i="11"/>
  <c r="I225" i="11"/>
  <c r="E226" i="11"/>
  <c r="F226" i="11"/>
  <c r="G226" i="11"/>
  <c r="H226" i="11"/>
  <c r="I226" i="11"/>
  <c r="E227" i="11"/>
  <c r="F227" i="11"/>
  <c r="G227" i="11"/>
  <c r="H227" i="11"/>
  <c r="I227" i="11"/>
  <c r="E228" i="11"/>
  <c r="F228" i="11"/>
  <c r="G228" i="11"/>
  <c r="H228" i="11"/>
  <c r="I228" i="11"/>
  <c r="E229" i="11"/>
  <c r="F229" i="11"/>
  <c r="G229" i="11"/>
  <c r="H229" i="11"/>
  <c r="I229" i="11"/>
  <c r="E230" i="11"/>
  <c r="F230" i="11"/>
  <c r="G230" i="11"/>
  <c r="H230" i="11"/>
  <c r="I230" i="11"/>
  <c r="E231" i="11"/>
  <c r="F231" i="11"/>
  <c r="G231" i="11"/>
  <c r="H231" i="11"/>
  <c r="I231" i="11"/>
  <c r="E232" i="11"/>
  <c r="F232" i="11"/>
  <c r="G232" i="11"/>
  <c r="H232" i="11"/>
  <c r="I232" i="11"/>
  <c r="E233" i="11"/>
  <c r="F233" i="11"/>
  <c r="G233" i="11"/>
  <c r="H233" i="11"/>
  <c r="I233" i="11"/>
  <c r="E234" i="11"/>
  <c r="F234" i="11"/>
  <c r="G234" i="11"/>
  <c r="H234" i="11"/>
  <c r="I234" i="11"/>
  <c r="E235" i="11"/>
  <c r="F235" i="11"/>
  <c r="G235" i="11"/>
  <c r="H235" i="11"/>
  <c r="I235" i="11"/>
  <c r="E236" i="11"/>
  <c r="F236" i="11"/>
  <c r="G236" i="11"/>
  <c r="H236" i="11"/>
  <c r="I236" i="11"/>
  <c r="E237" i="11"/>
  <c r="F237" i="11"/>
  <c r="G237" i="11"/>
  <c r="H237" i="11"/>
  <c r="I237" i="11"/>
  <c r="E238" i="11"/>
  <c r="F238" i="11"/>
  <c r="G238" i="11"/>
  <c r="H238" i="11"/>
  <c r="I238" i="11"/>
  <c r="E239" i="11"/>
  <c r="I239" i="11" s="1"/>
  <c r="F239" i="11"/>
  <c r="G239" i="11"/>
  <c r="H239" i="11"/>
  <c r="E240" i="11"/>
  <c r="F240" i="11"/>
  <c r="G240" i="11"/>
  <c r="H240" i="11"/>
  <c r="I240" i="11"/>
  <c r="E241" i="11"/>
  <c r="F241" i="11"/>
  <c r="G241" i="11"/>
  <c r="H241" i="11"/>
  <c r="I241" i="11"/>
  <c r="E242" i="11"/>
  <c r="F242" i="11"/>
  <c r="G242" i="11"/>
  <c r="H242" i="11"/>
  <c r="I242" i="11"/>
  <c r="E243" i="11"/>
  <c r="F243" i="11"/>
  <c r="G243" i="11"/>
  <c r="H243" i="11"/>
  <c r="I243" i="11"/>
  <c r="E244" i="11"/>
  <c r="F244" i="11"/>
  <c r="G244" i="11"/>
  <c r="H244" i="11"/>
  <c r="I244" i="11"/>
  <c r="E245" i="11"/>
  <c r="F245" i="11"/>
  <c r="G245" i="11"/>
  <c r="H245" i="11"/>
  <c r="I245" i="11"/>
  <c r="E246" i="11"/>
  <c r="F246" i="11"/>
  <c r="G246" i="11"/>
  <c r="H246" i="11"/>
  <c r="I246" i="11"/>
  <c r="E247" i="11"/>
  <c r="F247" i="11"/>
  <c r="G247" i="11"/>
  <c r="H247" i="11"/>
  <c r="I247" i="11"/>
  <c r="E248" i="11"/>
  <c r="F248" i="11"/>
  <c r="G248" i="11"/>
  <c r="H248" i="11"/>
  <c r="I248" i="11"/>
  <c r="E249" i="11"/>
  <c r="F249" i="11"/>
  <c r="G249" i="11"/>
  <c r="H249" i="11"/>
  <c r="I249" i="11"/>
  <c r="E250" i="11"/>
  <c r="F250" i="11"/>
  <c r="G250" i="11"/>
  <c r="H250" i="11"/>
  <c r="I250" i="11"/>
  <c r="E251" i="11"/>
  <c r="F251" i="11"/>
  <c r="G251" i="11"/>
  <c r="H251" i="11"/>
  <c r="I251" i="11"/>
  <c r="E252" i="11"/>
  <c r="F252" i="11"/>
  <c r="G252" i="11"/>
  <c r="H252" i="11"/>
  <c r="I252" i="11"/>
  <c r="E253" i="11"/>
  <c r="F253" i="11"/>
  <c r="G253" i="11"/>
  <c r="H253" i="11"/>
  <c r="I253" i="11"/>
  <c r="E254" i="11"/>
  <c r="F254" i="11"/>
  <c r="G254" i="11"/>
  <c r="H254" i="11"/>
  <c r="I254" i="11"/>
  <c r="E255" i="11"/>
  <c r="F255" i="11"/>
  <c r="G255" i="11"/>
  <c r="H255" i="11"/>
  <c r="I255" i="11"/>
  <c r="E256" i="11"/>
  <c r="F256" i="11"/>
  <c r="G256" i="11"/>
  <c r="H256" i="11"/>
  <c r="I256" i="11"/>
  <c r="E257" i="11"/>
  <c r="I257" i="11" s="1"/>
  <c r="F257" i="11"/>
  <c r="G257" i="11"/>
  <c r="H257" i="11"/>
  <c r="E258" i="11"/>
  <c r="F258" i="11"/>
  <c r="G258" i="11"/>
  <c r="H258" i="11"/>
  <c r="I258" i="11"/>
  <c r="E259" i="11"/>
  <c r="F259" i="11"/>
  <c r="G259" i="11"/>
  <c r="H259" i="11"/>
  <c r="I259" i="11"/>
  <c r="E260" i="11"/>
  <c r="F260" i="11"/>
  <c r="G260" i="11"/>
  <c r="H260" i="11"/>
  <c r="I260" i="11"/>
  <c r="E261" i="11"/>
  <c r="F261" i="11"/>
  <c r="G261" i="11"/>
  <c r="H261" i="11"/>
  <c r="I261" i="11"/>
  <c r="E262" i="11"/>
  <c r="F262" i="11"/>
  <c r="G262" i="11"/>
  <c r="H262" i="11"/>
  <c r="I262" i="11"/>
  <c r="E263" i="11"/>
  <c r="F263" i="11"/>
  <c r="G263" i="11"/>
  <c r="H263" i="11"/>
  <c r="I263" i="11"/>
  <c r="E264" i="11"/>
  <c r="F264" i="11"/>
  <c r="G264" i="11"/>
  <c r="H264" i="11"/>
  <c r="I264" i="11"/>
  <c r="E265" i="11"/>
  <c r="F265" i="11"/>
  <c r="G265" i="11"/>
  <c r="H265" i="11"/>
  <c r="I265" i="11"/>
  <c r="E266" i="11"/>
  <c r="F266" i="11"/>
  <c r="G266" i="11"/>
  <c r="H266" i="11"/>
  <c r="I266" i="11"/>
  <c r="E267" i="11"/>
  <c r="F267" i="11"/>
  <c r="G267" i="11"/>
  <c r="H267" i="11"/>
  <c r="I267" i="11"/>
  <c r="E268" i="11"/>
  <c r="F268" i="11"/>
  <c r="G268" i="11"/>
  <c r="H268" i="11"/>
  <c r="I268" i="11"/>
  <c r="E269" i="11"/>
  <c r="F269" i="11"/>
  <c r="G269" i="11"/>
  <c r="H269" i="11"/>
  <c r="I269" i="11"/>
  <c r="E270" i="11"/>
  <c r="F270" i="11"/>
  <c r="G270" i="11"/>
  <c r="H270" i="11"/>
  <c r="I270" i="11"/>
  <c r="E271" i="11"/>
  <c r="F271" i="11"/>
  <c r="G271" i="11"/>
  <c r="H271" i="11"/>
  <c r="I271" i="11"/>
  <c r="E272" i="11"/>
  <c r="F272" i="11"/>
  <c r="G272" i="11"/>
  <c r="I272" i="11" s="1"/>
  <c r="H272" i="11"/>
  <c r="E273" i="11"/>
  <c r="F273" i="11"/>
  <c r="G273" i="11"/>
  <c r="H273" i="11"/>
  <c r="I273" i="11"/>
  <c r="E274" i="11"/>
  <c r="F274" i="11"/>
  <c r="G274" i="11"/>
  <c r="H274" i="11"/>
  <c r="I274" i="11"/>
  <c r="E275" i="11"/>
  <c r="F275" i="11"/>
  <c r="G275" i="11"/>
  <c r="H275" i="11"/>
  <c r="I275" i="11"/>
  <c r="E276" i="11"/>
  <c r="F276" i="11"/>
  <c r="G276" i="11"/>
  <c r="H276" i="11"/>
  <c r="I276" i="11"/>
  <c r="E277" i="11"/>
  <c r="F277" i="11"/>
  <c r="G277" i="11"/>
  <c r="H277" i="11"/>
  <c r="I277" i="11"/>
  <c r="E278" i="11"/>
  <c r="F278" i="11"/>
  <c r="G278" i="11"/>
  <c r="H278" i="11"/>
  <c r="I278" i="11"/>
  <c r="E279" i="11"/>
  <c r="F279" i="11"/>
  <c r="G279" i="11"/>
  <c r="H279" i="11"/>
  <c r="I279" i="11"/>
  <c r="E280" i="11"/>
  <c r="F280" i="11"/>
  <c r="G280" i="11"/>
  <c r="H280" i="11"/>
  <c r="I280" i="11"/>
  <c r="E281" i="11"/>
  <c r="F281" i="11"/>
  <c r="G281" i="11"/>
  <c r="H281" i="11"/>
  <c r="I281" i="11"/>
  <c r="E282" i="11"/>
  <c r="F282" i="11"/>
  <c r="G282" i="11"/>
  <c r="H282" i="11"/>
  <c r="I282" i="11"/>
  <c r="E283" i="11"/>
  <c r="F283" i="11"/>
  <c r="G283" i="11"/>
  <c r="H283" i="11"/>
  <c r="I283" i="11"/>
  <c r="E284" i="11"/>
  <c r="F284" i="11"/>
  <c r="G284" i="11"/>
  <c r="H284" i="11"/>
  <c r="I284" i="11"/>
  <c r="E285" i="11"/>
  <c r="F285" i="11"/>
  <c r="G285" i="11"/>
  <c r="H285" i="11"/>
  <c r="I285" i="11"/>
  <c r="E286" i="11"/>
  <c r="F286" i="11"/>
  <c r="G286" i="11"/>
  <c r="H286" i="11"/>
  <c r="I286" i="11"/>
  <c r="E287" i="11"/>
  <c r="F287" i="11"/>
  <c r="G287" i="11"/>
  <c r="H287" i="11"/>
  <c r="I287" i="11"/>
  <c r="E288" i="11"/>
  <c r="F288" i="11"/>
  <c r="G288" i="11"/>
  <c r="H288" i="11"/>
  <c r="I288" i="11"/>
  <c r="E289" i="11"/>
  <c r="I289" i="11" s="1"/>
  <c r="F289" i="11"/>
  <c r="G289" i="11"/>
  <c r="H289" i="11"/>
  <c r="E290" i="11"/>
  <c r="F290" i="11"/>
  <c r="G290" i="11"/>
  <c r="H290" i="11"/>
  <c r="I290" i="11"/>
  <c r="E291" i="11"/>
  <c r="F291" i="11"/>
  <c r="G291" i="11"/>
  <c r="H291" i="11"/>
  <c r="I291" i="11"/>
  <c r="E292" i="11"/>
  <c r="F292" i="11"/>
  <c r="G292" i="11"/>
  <c r="H292" i="11"/>
  <c r="I292" i="11"/>
  <c r="E293" i="11"/>
  <c r="F293" i="11"/>
  <c r="G293" i="11"/>
  <c r="H293" i="11"/>
  <c r="I293" i="11"/>
  <c r="E294" i="11"/>
  <c r="F294" i="11"/>
  <c r="G294" i="11"/>
  <c r="H294" i="11"/>
  <c r="I294" i="11"/>
  <c r="E295" i="11"/>
  <c r="F295" i="11"/>
  <c r="G295" i="11"/>
  <c r="H295" i="11"/>
  <c r="I295" i="11"/>
  <c r="E296" i="11"/>
  <c r="F296" i="11"/>
  <c r="G296" i="11"/>
  <c r="H296" i="11"/>
  <c r="I296" i="11"/>
  <c r="E297" i="11"/>
  <c r="F297" i="11"/>
  <c r="G297" i="11"/>
  <c r="H297" i="11"/>
  <c r="I297" i="11"/>
  <c r="E298" i="11"/>
  <c r="F298" i="11"/>
  <c r="G298" i="11"/>
  <c r="H298" i="11"/>
  <c r="I298" i="11"/>
  <c r="E299" i="11"/>
  <c r="F299" i="11"/>
  <c r="G299" i="11"/>
  <c r="H299" i="11"/>
  <c r="I299" i="11"/>
  <c r="E300" i="11"/>
  <c r="F300" i="11"/>
  <c r="G300" i="11"/>
  <c r="H300" i="11"/>
  <c r="I300" i="11"/>
  <c r="E301" i="11"/>
  <c r="F301" i="11"/>
  <c r="G301" i="11"/>
  <c r="H301" i="11"/>
  <c r="I301" i="11"/>
  <c r="E302" i="11"/>
  <c r="F302" i="11"/>
  <c r="G302" i="11"/>
  <c r="H302" i="11"/>
  <c r="I302" i="11"/>
  <c r="E303" i="11"/>
  <c r="F303" i="11"/>
  <c r="G303" i="11"/>
  <c r="H303" i="11"/>
  <c r="I303" i="11"/>
  <c r="E304" i="11"/>
  <c r="F304" i="11"/>
  <c r="G304" i="11"/>
  <c r="H304" i="11"/>
  <c r="I304" i="11"/>
  <c r="E305" i="11"/>
  <c r="F305" i="11"/>
  <c r="G305" i="11"/>
  <c r="H305" i="11"/>
  <c r="I305" i="11"/>
  <c r="E306" i="11"/>
  <c r="I306" i="11" s="1"/>
  <c r="F306" i="11"/>
  <c r="G306" i="11"/>
  <c r="H306" i="11"/>
  <c r="E307" i="11"/>
  <c r="F307" i="11"/>
  <c r="G307" i="11"/>
  <c r="H307" i="11"/>
  <c r="I307" i="11"/>
  <c r="E308" i="11"/>
  <c r="F308" i="11"/>
  <c r="G308" i="11"/>
  <c r="H308" i="11"/>
  <c r="I308" i="11"/>
  <c r="E309" i="11"/>
  <c r="F309" i="11"/>
  <c r="G309" i="11"/>
  <c r="H309" i="11"/>
  <c r="I309" i="11"/>
  <c r="E310" i="11"/>
  <c r="F310" i="11"/>
  <c r="G310" i="11"/>
  <c r="H310" i="11"/>
  <c r="I310" i="11"/>
  <c r="E311" i="11"/>
  <c r="F311" i="11"/>
  <c r="G311" i="11"/>
  <c r="H311" i="11"/>
  <c r="I311" i="11"/>
  <c r="E312" i="11"/>
  <c r="F312" i="11"/>
  <c r="G312" i="11"/>
  <c r="H312" i="11"/>
  <c r="I312" i="11"/>
  <c r="E313" i="11"/>
  <c r="F313" i="11"/>
  <c r="G313" i="11"/>
  <c r="H313" i="11"/>
  <c r="I313" i="11"/>
  <c r="E314" i="11"/>
  <c r="F314" i="11"/>
  <c r="G314" i="11"/>
  <c r="H314" i="11"/>
  <c r="I314" i="11"/>
  <c r="E315" i="11"/>
  <c r="F315" i="11"/>
  <c r="G315" i="11"/>
  <c r="H315" i="11"/>
  <c r="I315" i="11"/>
  <c r="E316" i="11"/>
  <c r="F316" i="11"/>
  <c r="G316" i="11"/>
  <c r="H316" i="11"/>
  <c r="I316" i="11"/>
  <c r="E317" i="11"/>
  <c r="F317" i="11"/>
  <c r="G317" i="11"/>
  <c r="H317" i="11"/>
  <c r="I317" i="11"/>
  <c r="E318" i="11"/>
  <c r="F318" i="11"/>
  <c r="G318" i="11"/>
  <c r="H318" i="11"/>
  <c r="I318" i="11"/>
  <c r="E319" i="11"/>
  <c r="F319" i="11"/>
  <c r="G319" i="11"/>
  <c r="H319" i="11"/>
  <c r="I319" i="11"/>
  <c r="E320" i="11"/>
  <c r="F320" i="11"/>
  <c r="G320" i="11"/>
  <c r="H320" i="11"/>
  <c r="I320" i="11"/>
  <c r="E321" i="11"/>
  <c r="F321" i="11"/>
  <c r="G321" i="11"/>
  <c r="H321" i="11"/>
  <c r="I321" i="11"/>
  <c r="E322" i="11"/>
  <c r="F322" i="11"/>
  <c r="G322" i="11"/>
  <c r="H322" i="11"/>
  <c r="I322" i="11"/>
  <c r="E323" i="11"/>
  <c r="F323" i="11"/>
  <c r="G323" i="11"/>
  <c r="H323" i="11"/>
  <c r="I323" i="11"/>
  <c r="E324" i="11"/>
  <c r="I324" i="11" s="1"/>
  <c r="F324" i="11"/>
  <c r="G324" i="11"/>
  <c r="H324" i="11"/>
  <c r="E325" i="11"/>
  <c r="F325" i="11"/>
  <c r="G325" i="11"/>
  <c r="H325" i="11"/>
  <c r="I325" i="11"/>
  <c r="E326" i="11"/>
  <c r="F326" i="11"/>
  <c r="G326" i="11"/>
  <c r="H326" i="11"/>
  <c r="I326" i="11"/>
  <c r="E327" i="11"/>
  <c r="F327" i="11"/>
  <c r="G327" i="11"/>
  <c r="H327" i="11"/>
  <c r="I327" i="11"/>
  <c r="E328" i="11"/>
  <c r="F328" i="11"/>
  <c r="G328" i="11"/>
  <c r="H328" i="11"/>
  <c r="I328" i="11"/>
  <c r="E329" i="11"/>
  <c r="F329" i="11"/>
  <c r="G329" i="11"/>
  <c r="H329" i="11"/>
  <c r="I329" i="11"/>
  <c r="E330" i="11"/>
  <c r="F330" i="11"/>
  <c r="G330" i="11"/>
  <c r="H330" i="11"/>
  <c r="I330" i="11"/>
  <c r="E331" i="11"/>
  <c r="F331" i="11"/>
  <c r="G331" i="11"/>
  <c r="H331" i="11"/>
  <c r="I331" i="11"/>
  <c r="E332" i="11"/>
  <c r="F332" i="11"/>
  <c r="G332" i="11"/>
  <c r="H332" i="11"/>
  <c r="I332" i="11"/>
  <c r="E333" i="11"/>
  <c r="F333" i="11"/>
  <c r="G333" i="11"/>
  <c r="H333" i="11"/>
  <c r="I333" i="11"/>
  <c r="E334" i="11"/>
  <c r="F334" i="11"/>
  <c r="G334" i="11"/>
  <c r="H334" i="11"/>
  <c r="I334" i="11"/>
  <c r="E335" i="11"/>
  <c r="F335" i="11"/>
  <c r="G335" i="11"/>
  <c r="H335" i="11"/>
  <c r="I335" i="11"/>
  <c r="E336" i="11"/>
  <c r="F336" i="11"/>
  <c r="G336" i="11"/>
  <c r="H336" i="11"/>
  <c r="I336" i="11"/>
  <c r="E337" i="11"/>
  <c r="F337" i="11"/>
  <c r="G337" i="11"/>
  <c r="H337" i="11"/>
  <c r="I337" i="11"/>
  <c r="E338" i="11"/>
  <c r="F338" i="11"/>
  <c r="G338" i="11"/>
  <c r="H338" i="11"/>
  <c r="I338" i="11"/>
  <c r="E339" i="11"/>
  <c r="F339" i="11"/>
  <c r="G339" i="11"/>
  <c r="H339" i="11"/>
  <c r="I339" i="11"/>
  <c r="E340" i="11"/>
  <c r="F340" i="11"/>
  <c r="G340" i="11"/>
  <c r="H340" i="11"/>
  <c r="I340" i="11"/>
  <c r="E341" i="11"/>
  <c r="F341" i="11"/>
  <c r="G341" i="11"/>
  <c r="H341" i="11"/>
  <c r="I341" i="11"/>
  <c r="E342" i="11"/>
  <c r="F342" i="11"/>
  <c r="G342" i="11"/>
  <c r="H342" i="11"/>
  <c r="I342" i="11"/>
  <c r="E343" i="11"/>
  <c r="F343" i="11"/>
  <c r="G343" i="11"/>
  <c r="H343" i="11"/>
  <c r="I343" i="11"/>
  <c r="E344" i="11"/>
  <c r="F344" i="11"/>
  <c r="G344" i="11"/>
  <c r="H344" i="11"/>
  <c r="I344" i="11"/>
  <c r="E345" i="11"/>
  <c r="F345" i="11"/>
  <c r="G345" i="11"/>
  <c r="H345" i="11"/>
  <c r="I345" i="11"/>
  <c r="E346" i="11"/>
  <c r="F346" i="11"/>
  <c r="G346" i="11"/>
  <c r="H346" i="11"/>
  <c r="I346" i="11"/>
  <c r="E347" i="11"/>
  <c r="F347" i="11"/>
  <c r="G347" i="11"/>
  <c r="H347" i="11"/>
  <c r="I347" i="11"/>
  <c r="E348" i="11"/>
  <c r="F348" i="11"/>
  <c r="G348" i="11"/>
  <c r="H348" i="11"/>
  <c r="I348" i="11"/>
  <c r="E349" i="11"/>
  <c r="F349" i="11"/>
  <c r="G349" i="11"/>
  <c r="H349" i="11"/>
  <c r="I349" i="11"/>
  <c r="E350" i="11"/>
  <c r="F350" i="11"/>
  <c r="G350" i="11"/>
  <c r="H350" i="11"/>
  <c r="I350" i="11"/>
  <c r="E351" i="11"/>
  <c r="I351" i="11" s="1"/>
  <c r="F351" i="11"/>
  <c r="G351" i="11"/>
  <c r="E352" i="11"/>
  <c r="F352" i="11"/>
  <c r="G352" i="11"/>
  <c r="H352" i="11"/>
  <c r="I352" i="11"/>
  <c r="E353" i="11"/>
  <c r="F353" i="11"/>
  <c r="G353" i="11"/>
  <c r="H353" i="11"/>
  <c r="I353" i="11"/>
  <c r="E354" i="11"/>
  <c r="F354" i="11"/>
  <c r="G354" i="11"/>
  <c r="H354" i="11"/>
  <c r="I354" i="11"/>
  <c r="E355" i="11"/>
  <c r="F355" i="11"/>
  <c r="G355" i="11"/>
  <c r="H355" i="11"/>
  <c r="I355" i="11"/>
  <c r="E356" i="11"/>
  <c r="F356" i="11"/>
  <c r="G356" i="11"/>
  <c r="H356" i="11"/>
  <c r="I356" i="11"/>
  <c r="E357" i="11"/>
  <c r="F357" i="11"/>
  <c r="G357" i="11"/>
  <c r="H357" i="11"/>
  <c r="I357" i="11"/>
  <c r="E358" i="11"/>
  <c r="F358" i="11"/>
  <c r="G358" i="11"/>
  <c r="H358" i="11"/>
  <c r="I358" i="11"/>
  <c r="E359" i="11"/>
  <c r="F359" i="11"/>
  <c r="G359" i="11"/>
  <c r="H359" i="11"/>
  <c r="I359" i="11"/>
  <c r="E360" i="11"/>
  <c r="F360" i="11"/>
  <c r="G360" i="11"/>
  <c r="H360" i="11"/>
  <c r="I360" i="11"/>
  <c r="E361" i="11"/>
  <c r="F361" i="11"/>
  <c r="G361" i="11"/>
  <c r="H361" i="11"/>
  <c r="I361" i="11"/>
  <c r="E362" i="11"/>
  <c r="F362" i="11"/>
  <c r="G362" i="11"/>
  <c r="H362" i="11"/>
  <c r="I362" i="11"/>
  <c r="E363" i="11"/>
  <c r="F363" i="11"/>
  <c r="G363" i="11"/>
  <c r="H363" i="11"/>
  <c r="I363" i="11"/>
  <c r="E364" i="11"/>
  <c r="F364" i="11"/>
  <c r="G364" i="11"/>
  <c r="H364" i="11"/>
  <c r="I364" i="11"/>
  <c r="E365" i="11"/>
  <c r="F365" i="11"/>
  <c r="G365" i="11"/>
  <c r="H365" i="11"/>
  <c r="I365" i="11"/>
  <c r="E366" i="11"/>
  <c r="F366" i="11"/>
  <c r="G366" i="11"/>
  <c r="H366" i="11"/>
  <c r="I366" i="11"/>
  <c r="E367" i="11"/>
  <c r="I367" i="11" s="1"/>
  <c r="F367" i="11"/>
  <c r="G367" i="11"/>
  <c r="H367" i="11"/>
  <c r="E368" i="11"/>
  <c r="F368" i="11"/>
  <c r="G368" i="11"/>
  <c r="H368" i="11"/>
  <c r="I368" i="11"/>
  <c r="E369" i="11"/>
  <c r="F369" i="11"/>
  <c r="G369" i="11"/>
  <c r="H369" i="11"/>
  <c r="I369" i="11"/>
  <c r="E370" i="11"/>
  <c r="F370" i="11"/>
  <c r="G370" i="11"/>
  <c r="H370" i="11"/>
  <c r="I370" i="11"/>
  <c r="E371" i="11"/>
  <c r="F371" i="11"/>
  <c r="G371" i="11"/>
  <c r="H371" i="11"/>
  <c r="I371" i="11"/>
  <c r="E372" i="11"/>
  <c r="F372" i="11"/>
  <c r="G372" i="11"/>
  <c r="H372" i="11"/>
  <c r="I372" i="11"/>
  <c r="E373" i="11"/>
  <c r="F373" i="11"/>
  <c r="G373" i="11"/>
  <c r="H373" i="11"/>
  <c r="I373" i="11"/>
  <c r="E374" i="11"/>
  <c r="F374" i="11"/>
  <c r="G374" i="11"/>
  <c r="H374" i="11"/>
  <c r="I374" i="11"/>
  <c r="E375" i="11"/>
  <c r="F375" i="11"/>
  <c r="G375" i="11"/>
  <c r="H375" i="11"/>
  <c r="I375" i="11"/>
  <c r="E376" i="11"/>
  <c r="F376" i="11"/>
  <c r="G376" i="11"/>
  <c r="H376" i="11"/>
  <c r="I376" i="11"/>
  <c r="E377" i="11"/>
  <c r="F377" i="11"/>
  <c r="G377" i="11"/>
  <c r="H377" i="11"/>
  <c r="I377" i="11"/>
  <c r="E378" i="11"/>
  <c r="F378" i="11"/>
  <c r="G378" i="11"/>
  <c r="H378" i="11"/>
  <c r="I378" i="11"/>
  <c r="E379" i="11"/>
  <c r="F379" i="11"/>
  <c r="G379" i="11"/>
  <c r="H379" i="11"/>
  <c r="I379" i="11"/>
  <c r="E380" i="11"/>
  <c r="F380" i="11"/>
  <c r="G380" i="11"/>
  <c r="H380" i="11"/>
  <c r="I380" i="11"/>
  <c r="E381" i="11"/>
  <c r="F381" i="11"/>
  <c r="G381" i="11"/>
  <c r="H381" i="11"/>
  <c r="I381" i="11"/>
  <c r="E382" i="11"/>
  <c r="F382" i="11"/>
  <c r="G382" i="11"/>
  <c r="H382" i="11"/>
  <c r="I382" i="11"/>
  <c r="E383" i="11"/>
  <c r="F383" i="11"/>
  <c r="G383" i="11"/>
  <c r="H383" i="11"/>
  <c r="I383" i="11"/>
  <c r="E384" i="11"/>
  <c r="F384" i="11"/>
  <c r="G384" i="11"/>
  <c r="I384" i="11" s="1"/>
  <c r="H384" i="11"/>
  <c r="E385" i="11"/>
  <c r="F385" i="11"/>
  <c r="G385" i="11"/>
  <c r="H385" i="11"/>
  <c r="I385" i="11"/>
  <c r="E386" i="11"/>
  <c r="F386" i="11"/>
  <c r="G386" i="11"/>
  <c r="H386" i="11"/>
  <c r="I386" i="11"/>
  <c r="E387" i="11"/>
  <c r="F387" i="11"/>
  <c r="G387" i="11"/>
  <c r="H387" i="11"/>
  <c r="I387" i="11"/>
  <c r="E388" i="11"/>
  <c r="F388" i="11"/>
  <c r="G388" i="11"/>
  <c r="H388" i="11"/>
  <c r="I388" i="11"/>
  <c r="E389" i="11"/>
  <c r="F389" i="11"/>
  <c r="G389" i="11"/>
  <c r="H389" i="11"/>
  <c r="I389" i="11"/>
  <c r="E390" i="11"/>
  <c r="F390" i="11"/>
  <c r="G390" i="11"/>
  <c r="H390" i="11"/>
  <c r="I390" i="11"/>
  <c r="E391" i="11"/>
  <c r="F391" i="11"/>
  <c r="G391" i="11"/>
  <c r="H391" i="11"/>
  <c r="I391" i="11"/>
  <c r="E392" i="11"/>
  <c r="F392" i="11"/>
  <c r="G392" i="11"/>
  <c r="H392" i="11"/>
  <c r="I392" i="11"/>
  <c r="E393" i="11"/>
  <c r="F393" i="11"/>
  <c r="G393" i="11"/>
  <c r="H393" i="11"/>
  <c r="I393" i="11"/>
  <c r="E394" i="11"/>
  <c r="F394" i="11"/>
  <c r="G394" i="11"/>
  <c r="H394" i="11"/>
  <c r="I394" i="11"/>
  <c r="E395" i="11"/>
  <c r="F395" i="11"/>
  <c r="G395" i="11"/>
  <c r="H395" i="11"/>
  <c r="I395" i="11"/>
  <c r="E396" i="11"/>
  <c r="F396" i="11"/>
  <c r="G396" i="11"/>
  <c r="H396" i="11"/>
  <c r="I396" i="11"/>
  <c r="E397" i="11"/>
  <c r="F397" i="11"/>
  <c r="G397" i="11"/>
  <c r="H397" i="11"/>
  <c r="I397" i="11"/>
  <c r="E398" i="11"/>
  <c r="F398" i="11"/>
  <c r="G398" i="11"/>
  <c r="H398" i="11"/>
  <c r="I398" i="11"/>
  <c r="E399" i="11"/>
  <c r="F399" i="11"/>
  <c r="G399" i="11"/>
  <c r="H399" i="11"/>
  <c r="I399" i="11"/>
  <c r="E400" i="11"/>
  <c r="F400" i="11"/>
  <c r="G400" i="11"/>
  <c r="H400" i="11"/>
  <c r="I400" i="11"/>
  <c r="E401" i="11"/>
  <c r="I401" i="11" s="1"/>
  <c r="F401" i="11"/>
  <c r="G401" i="11"/>
  <c r="H401" i="11"/>
  <c r="E402" i="11"/>
  <c r="F402" i="11"/>
  <c r="G402" i="11"/>
  <c r="H402" i="11"/>
  <c r="I402" i="11"/>
  <c r="E403" i="11"/>
  <c r="F403" i="11"/>
  <c r="G403" i="11"/>
  <c r="H403" i="11"/>
  <c r="I403" i="11"/>
  <c r="E404" i="11"/>
  <c r="F404" i="11"/>
  <c r="G404" i="11"/>
  <c r="H404" i="11"/>
  <c r="I404" i="11"/>
  <c r="E405" i="11"/>
  <c r="F405" i="11"/>
  <c r="G405" i="11"/>
  <c r="H405" i="11"/>
  <c r="I405" i="11"/>
  <c r="E406" i="11"/>
  <c r="F406" i="11"/>
  <c r="G406" i="11"/>
  <c r="H406" i="11"/>
  <c r="I406" i="11"/>
  <c r="E407" i="11"/>
  <c r="F407" i="11"/>
  <c r="G407" i="11"/>
  <c r="H407" i="11"/>
  <c r="I407" i="11"/>
  <c r="E408" i="11"/>
  <c r="F408" i="11"/>
  <c r="G408" i="11"/>
  <c r="H408" i="11"/>
  <c r="I408" i="11"/>
  <c r="E409" i="11"/>
  <c r="F409" i="11"/>
  <c r="G409" i="11"/>
  <c r="H409" i="11"/>
  <c r="I409" i="11"/>
  <c r="E410" i="11"/>
  <c r="F410" i="11"/>
  <c r="G410" i="11"/>
  <c r="H410" i="11"/>
  <c r="I410" i="11"/>
  <c r="E411" i="11"/>
  <c r="F411" i="11"/>
  <c r="G411" i="11"/>
  <c r="H411" i="11"/>
  <c r="I411" i="11"/>
  <c r="E412" i="11"/>
  <c r="F412" i="11"/>
  <c r="G412" i="11"/>
  <c r="H412" i="11"/>
  <c r="I412" i="11"/>
  <c r="E413" i="11"/>
  <c r="F413" i="11"/>
  <c r="G413" i="11"/>
  <c r="H413" i="11"/>
  <c r="I413" i="11"/>
  <c r="E414" i="11"/>
  <c r="F414" i="11"/>
  <c r="G414" i="11"/>
  <c r="H414" i="11"/>
  <c r="I414" i="11"/>
  <c r="E415" i="11"/>
  <c r="F415" i="11"/>
  <c r="G415" i="11"/>
  <c r="H415" i="11"/>
  <c r="I415" i="11"/>
  <c r="E416" i="11"/>
  <c r="F416" i="11"/>
  <c r="G416" i="11"/>
  <c r="I416" i="11" s="1"/>
  <c r="H416" i="11"/>
  <c r="E417" i="11"/>
  <c r="F417" i="11"/>
  <c r="G417" i="11"/>
  <c r="H417" i="11"/>
  <c r="I417" i="11"/>
  <c r="E418" i="11"/>
  <c r="F418" i="11"/>
  <c r="G418" i="11"/>
  <c r="H418" i="11"/>
  <c r="I418" i="11"/>
  <c r="E419" i="11"/>
  <c r="F419" i="11"/>
  <c r="G419" i="11"/>
  <c r="H419" i="11"/>
  <c r="I419" i="11"/>
  <c r="E420" i="11"/>
  <c r="F420" i="11"/>
  <c r="G420" i="11"/>
  <c r="H420" i="11"/>
  <c r="I420" i="11"/>
  <c r="E421" i="11"/>
  <c r="F421" i="11"/>
  <c r="G421" i="11"/>
  <c r="H421" i="11"/>
  <c r="I421" i="11"/>
  <c r="E422" i="11"/>
  <c r="F422" i="11"/>
  <c r="G422" i="11"/>
  <c r="H422" i="11"/>
  <c r="I422" i="11"/>
  <c r="E423" i="11"/>
  <c r="F423" i="11"/>
  <c r="G423" i="11"/>
  <c r="H423" i="11"/>
  <c r="I423" i="11"/>
  <c r="E424" i="11"/>
  <c r="F424" i="11"/>
  <c r="G424" i="11"/>
  <c r="H424" i="11"/>
  <c r="I424" i="11"/>
  <c r="E425" i="11"/>
  <c r="F425" i="11"/>
  <c r="G425" i="11"/>
  <c r="H425" i="11"/>
  <c r="I425" i="11"/>
  <c r="E426" i="11"/>
  <c r="F426" i="11"/>
  <c r="G426" i="11"/>
  <c r="H426" i="11"/>
  <c r="I426" i="11"/>
  <c r="E427" i="11"/>
  <c r="F427" i="11"/>
  <c r="G427" i="11"/>
  <c r="H427" i="11"/>
  <c r="I427" i="11"/>
  <c r="E428" i="11"/>
  <c r="F428" i="11"/>
  <c r="G428" i="11"/>
  <c r="H428" i="11"/>
  <c r="I428" i="11"/>
  <c r="E429" i="11"/>
  <c r="F429" i="11"/>
  <c r="G429" i="11"/>
  <c r="H429" i="11"/>
  <c r="I429" i="11"/>
  <c r="E430" i="11"/>
  <c r="F430" i="11"/>
  <c r="G430" i="11"/>
  <c r="H430" i="11"/>
  <c r="I430" i="11"/>
  <c r="E431" i="11"/>
  <c r="I431" i="11" s="1"/>
  <c r="F431" i="11"/>
  <c r="G431" i="11"/>
  <c r="H431" i="11"/>
  <c r="E432" i="11"/>
  <c r="F432" i="11"/>
  <c r="G432" i="11"/>
  <c r="H432" i="11"/>
  <c r="I432" i="11"/>
  <c r="E433" i="11"/>
  <c r="F433" i="11"/>
  <c r="G433" i="11"/>
  <c r="H433" i="11"/>
  <c r="I433" i="11"/>
  <c r="E434" i="11"/>
  <c r="F434" i="11"/>
  <c r="G434" i="11"/>
  <c r="H434" i="11"/>
  <c r="I434" i="11"/>
  <c r="E435" i="11"/>
  <c r="F435" i="11"/>
  <c r="G435" i="11"/>
  <c r="H435" i="11"/>
  <c r="I435" i="11"/>
  <c r="E436" i="11"/>
  <c r="F436" i="11"/>
  <c r="G436" i="11"/>
  <c r="H436" i="11"/>
  <c r="I436" i="11"/>
  <c r="E437" i="11"/>
  <c r="F437" i="11"/>
  <c r="G437" i="11"/>
  <c r="H437" i="11"/>
  <c r="I437" i="11"/>
  <c r="E438" i="11"/>
  <c r="F438" i="11"/>
  <c r="G438" i="11"/>
  <c r="H438" i="11"/>
  <c r="I438" i="11"/>
  <c r="E439" i="11"/>
  <c r="F439" i="11"/>
  <c r="G439" i="11"/>
  <c r="H439" i="11"/>
  <c r="I439" i="11"/>
  <c r="E440" i="11"/>
  <c r="F440" i="11"/>
  <c r="G440" i="11"/>
  <c r="H440" i="11"/>
  <c r="I440" i="11"/>
  <c r="E441" i="11"/>
  <c r="F441" i="11"/>
  <c r="G441" i="11"/>
  <c r="H441" i="11"/>
  <c r="I441" i="11"/>
  <c r="E442" i="11"/>
  <c r="F442" i="11"/>
  <c r="G442" i="11"/>
  <c r="H442" i="11"/>
  <c r="I442" i="11"/>
  <c r="E443" i="11"/>
  <c r="F443" i="11"/>
  <c r="G443" i="11"/>
  <c r="H443" i="11"/>
  <c r="I443" i="11"/>
  <c r="E444" i="11"/>
  <c r="F444" i="11"/>
  <c r="G444" i="11"/>
  <c r="H444" i="11"/>
  <c r="I444" i="11"/>
  <c r="E445" i="11"/>
  <c r="F445" i="11"/>
  <c r="G445" i="11"/>
  <c r="H445" i="11"/>
  <c r="I445" i="11"/>
  <c r="E446" i="11"/>
  <c r="F446" i="11"/>
  <c r="G446" i="11"/>
  <c r="H446" i="11"/>
  <c r="I446" i="11"/>
  <c r="E447" i="11"/>
  <c r="F447" i="11"/>
  <c r="G447" i="11"/>
  <c r="H447" i="11"/>
  <c r="I447" i="11"/>
  <c r="E448" i="11"/>
  <c r="F448" i="11"/>
  <c r="G448" i="11"/>
  <c r="I448" i="11" s="1"/>
  <c r="H448" i="11"/>
  <c r="E449" i="11"/>
  <c r="F449" i="11"/>
  <c r="G449" i="11"/>
  <c r="H449" i="11"/>
  <c r="I449" i="11"/>
  <c r="E450" i="11"/>
  <c r="F450" i="11"/>
  <c r="G450" i="11"/>
  <c r="H450" i="11"/>
  <c r="I450" i="11"/>
  <c r="E451" i="11"/>
  <c r="F451" i="11"/>
  <c r="G451" i="11"/>
  <c r="H451" i="11"/>
  <c r="I451" i="11"/>
  <c r="E452" i="11"/>
  <c r="F452" i="11"/>
  <c r="G452" i="11"/>
  <c r="H452" i="11"/>
  <c r="I452" i="11"/>
  <c r="E453" i="11"/>
  <c r="F453" i="11"/>
  <c r="G453" i="11"/>
  <c r="H453" i="11"/>
  <c r="I453" i="11"/>
  <c r="E454" i="11"/>
  <c r="F454" i="11"/>
  <c r="G454" i="11"/>
  <c r="H454" i="11"/>
  <c r="I454" i="11"/>
  <c r="E455" i="11"/>
  <c r="F455" i="11"/>
  <c r="G455" i="11"/>
  <c r="H455" i="11"/>
  <c r="I455" i="11"/>
  <c r="E456" i="11"/>
  <c r="F456" i="11"/>
  <c r="G456" i="11"/>
  <c r="H456" i="11"/>
  <c r="I456" i="11"/>
  <c r="E457" i="11"/>
  <c r="F457" i="11"/>
  <c r="G457" i="11"/>
  <c r="H457" i="11"/>
  <c r="I457" i="11"/>
  <c r="E458" i="11"/>
  <c r="F458" i="11"/>
  <c r="G458" i="11"/>
  <c r="H458" i="11"/>
  <c r="I458" i="11"/>
  <c r="E459" i="11"/>
  <c r="F459" i="11"/>
  <c r="G459" i="11"/>
  <c r="H459" i="11"/>
  <c r="I459" i="11"/>
  <c r="E460" i="11"/>
  <c r="F460" i="11"/>
  <c r="G460" i="11"/>
  <c r="H460" i="11"/>
  <c r="I460" i="11"/>
  <c r="E461" i="11"/>
  <c r="F461" i="11"/>
  <c r="G461" i="11"/>
  <c r="H461" i="11"/>
  <c r="I461" i="11"/>
  <c r="E462" i="11"/>
  <c r="F462" i="11"/>
  <c r="G462" i="11"/>
  <c r="H462" i="11"/>
  <c r="I462" i="11"/>
  <c r="E463" i="11"/>
  <c r="F463" i="11"/>
  <c r="G463" i="11"/>
  <c r="H463" i="11"/>
  <c r="I463" i="11"/>
  <c r="E464" i="11"/>
  <c r="F464" i="11"/>
  <c r="G464" i="11"/>
  <c r="H464" i="11"/>
  <c r="I464" i="11"/>
  <c r="E465" i="11"/>
  <c r="F465" i="11"/>
  <c r="G465" i="11"/>
  <c r="H465" i="11"/>
  <c r="I465" i="11"/>
  <c r="E466" i="11"/>
  <c r="I466" i="11" s="1"/>
  <c r="F466" i="11"/>
  <c r="G466" i="11"/>
  <c r="H466" i="11"/>
  <c r="E467" i="11"/>
  <c r="F467" i="11"/>
  <c r="G467" i="11"/>
  <c r="H467" i="11"/>
  <c r="I467" i="11"/>
  <c r="E468" i="11"/>
  <c r="F468" i="11"/>
  <c r="G468" i="11"/>
  <c r="H468" i="11"/>
  <c r="I468" i="11"/>
  <c r="E469" i="11"/>
  <c r="F469" i="11"/>
  <c r="G469" i="11"/>
  <c r="H469" i="11"/>
  <c r="I469" i="11"/>
  <c r="E470" i="11"/>
  <c r="F470" i="11"/>
  <c r="G470" i="11"/>
  <c r="H470" i="11"/>
  <c r="I470" i="11"/>
  <c r="E471" i="11"/>
  <c r="F471" i="11"/>
  <c r="G471" i="11"/>
  <c r="H471" i="11"/>
  <c r="I471" i="11"/>
  <c r="E472" i="11"/>
  <c r="F472" i="11"/>
  <c r="G472" i="11"/>
  <c r="H472" i="11"/>
  <c r="I472" i="11"/>
  <c r="E473" i="11"/>
  <c r="F473" i="11"/>
  <c r="G473" i="11"/>
  <c r="H473" i="11"/>
  <c r="I473" i="11"/>
  <c r="E474" i="11"/>
  <c r="F474" i="11"/>
  <c r="G474" i="11"/>
  <c r="H474" i="11"/>
  <c r="I474" i="11"/>
  <c r="E475" i="11"/>
  <c r="F475" i="11"/>
  <c r="G475" i="11"/>
  <c r="H475" i="11"/>
  <c r="I475" i="11"/>
  <c r="E476" i="11"/>
  <c r="F476" i="11"/>
  <c r="G476" i="11"/>
  <c r="H476" i="11"/>
  <c r="I476" i="11"/>
  <c r="E477" i="11"/>
  <c r="F477" i="11"/>
  <c r="G477" i="11"/>
  <c r="H477" i="11"/>
  <c r="I477" i="11"/>
  <c r="E478" i="11"/>
  <c r="F478" i="11"/>
  <c r="G478" i="11"/>
  <c r="H478" i="11"/>
  <c r="I478" i="11"/>
  <c r="E479" i="11"/>
  <c r="F479" i="11"/>
  <c r="G479" i="11"/>
  <c r="H479" i="11"/>
  <c r="I479" i="11"/>
  <c r="E480" i="11"/>
  <c r="F480" i="11"/>
  <c r="G480" i="11"/>
  <c r="H480" i="11"/>
  <c r="I480" i="11"/>
  <c r="E481" i="11"/>
  <c r="F481" i="11"/>
  <c r="G481" i="11"/>
  <c r="H481" i="11"/>
  <c r="I481" i="11"/>
  <c r="E482" i="11"/>
  <c r="F482" i="11"/>
  <c r="G482" i="11"/>
  <c r="H482" i="11"/>
  <c r="I482" i="11"/>
  <c r="E483" i="11"/>
  <c r="F483" i="11"/>
  <c r="G483" i="11"/>
  <c r="H483" i="11"/>
  <c r="I483" i="11"/>
  <c r="E484" i="11"/>
  <c r="F484" i="11"/>
  <c r="G484" i="11"/>
  <c r="H484" i="11"/>
  <c r="I484" i="11"/>
  <c r="E485" i="11"/>
  <c r="F485" i="11"/>
  <c r="G485" i="11"/>
  <c r="H485" i="11"/>
  <c r="I485" i="11"/>
  <c r="E486" i="11"/>
  <c r="F486" i="11"/>
  <c r="G486" i="11"/>
  <c r="H486" i="11"/>
  <c r="I486" i="11"/>
  <c r="E487" i="11"/>
  <c r="F487" i="11"/>
  <c r="G487" i="11"/>
  <c r="H487" i="11"/>
  <c r="I487" i="11"/>
  <c r="E488" i="11"/>
  <c r="F488" i="11"/>
  <c r="G488" i="11"/>
  <c r="H488" i="11"/>
  <c r="I488" i="11"/>
  <c r="E489" i="11"/>
  <c r="F489" i="11"/>
  <c r="G489" i="11"/>
  <c r="H489" i="11"/>
  <c r="I489" i="11"/>
  <c r="E490" i="11"/>
  <c r="F490" i="11"/>
  <c r="G490" i="11"/>
  <c r="H490" i="11"/>
  <c r="I490" i="11"/>
  <c r="E491" i="11"/>
  <c r="F491" i="11"/>
  <c r="G491" i="11"/>
  <c r="H491" i="11"/>
  <c r="I491" i="11"/>
  <c r="E492" i="11"/>
  <c r="F492" i="11"/>
  <c r="G492" i="11"/>
  <c r="H492" i="11"/>
  <c r="I492" i="11"/>
  <c r="E493" i="11"/>
  <c r="F493" i="11"/>
  <c r="G493" i="11"/>
  <c r="H493" i="11"/>
  <c r="I493" i="11"/>
  <c r="E494" i="11"/>
  <c r="F494" i="11"/>
  <c r="G494" i="11"/>
  <c r="H494" i="11"/>
  <c r="I494" i="11"/>
  <c r="E495" i="11"/>
  <c r="F495" i="11"/>
  <c r="G495" i="11"/>
  <c r="H495" i="11"/>
  <c r="I495" i="11"/>
  <c r="E496" i="11"/>
  <c r="F496" i="11"/>
  <c r="G496" i="11"/>
  <c r="H496" i="11"/>
  <c r="I496" i="11"/>
  <c r="E497" i="11"/>
  <c r="I497" i="11" s="1"/>
  <c r="F497" i="11"/>
  <c r="G497" i="11"/>
  <c r="H497" i="11"/>
  <c r="E498" i="11"/>
  <c r="F498" i="11"/>
  <c r="G498" i="11"/>
  <c r="H498" i="11"/>
  <c r="I498" i="11"/>
  <c r="E499" i="11"/>
  <c r="F499" i="11"/>
  <c r="G499" i="11"/>
  <c r="H499" i="11"/>
  <c r="I499" i="11"/>
  <c r="E500" i="11"/>
  <c r="F500" i="11"/>
  <c r="G500" i="11"/>
  <c r="H500" i="11"/>
  <c r="I500" i="11"/>
  <c r="E501" i="11"/>
  <c r="F501" i="11"/>
  <c r="G501" i="11"/>
  <c r="H501" i="11"/>
  <c r="I501" i="11"/>
  <c r="E502" i="11"/>
  <c r="F502" i="11"/>
  <c r="G502" i="11"/>
  <c r="H502" i="11"/>
  <c r="I502" i="11"/>
  <c r="E503" i="11"/>
  <c r="F503" i="11"/>
  <c r="G503" i="11"/>
  <c r="H503" i="11"/>
  <c r="I503" i="11"/>
  <c r="E504" i="11"/>
  <c r="F504" i="11"/>
  <c r="G504" i="11"/>
  <c r="H504" i="11"/>
  <c r="I504" i="11"/>
  <c r="E505" i="11"/>
  <c r="F505" i="11"/>
  <c r="G505" i="11"/>
  <c r="H505" i="11"/>
  <c r="I505" i="11"/>
  <c r="E506" i="11"/>
  <c r="F506" i="11"/>
  <c r="G506" i="11"/>
  <c r="H506" i="11"/>
  <c r="I506" i="11"/>
  <c r="E507" i="11"/>
  <c r="F507" i="11"/>
  <c r="G507" i="11"/>
  <c r="H507" i="11"/>
  <c r="I507" i="11"/>
  <c r="E508" i="11"/>
  <c r="F508" i="11"/>
  <c r="G508" i="11"/>
  <c r="H508" i="11"/>
  <c r="I508" i="11"/>
  <c r="E509" i="11"/>
  <c r="F509" i="11"/>
  <c r="G509" i="11"/>
  <c r="H509" i="11"/>
  <c r="I509" i="11"/>
  <c r="E510" i="11"/>
  <c r="F510" i="11"/>
  <c r="G510" i="11"/>
  <c r="H510" i="11"/>
  <c r="I510" i="11"/>
  <c r="E511" i="11"/>
  <c r="F511" i="11"/>
  <c r="G511" i="11"/>
  <c r="H511" i="11"/>
  <c r="I511" i="11"/>
  <c r="E512" i="11"/>
  <c r="F512" i="11"/>
  <c r="G512" i="11"/>
  <c r="H512" i="11"/>
  <c r="I512" i="11"/>
  <c r="E513" i="11"/>
  <c r="F513" i="11"/>
  <c r="G513" i="11"/>
  <c r="H513" i="11"/>
  <c r="I513" i="11"/>
  <c r="E514" i="11"/>
  <c r="I514" i="11" s="1"/>
  <c r="F514" i="11"/>
  <c r="G514" i="11"/>
  <c r="H514" i="11"/>
  <c r="E515" i="11"/>
  <c r="F515" i="11"/>
  <c r="G515" i="11"/>
  <c r="H515" i="11"/>
  <c r="I515" i="11"/>
  <c r="E516" i="11"/>
  <c r="F516" i="11"/>
  <c r="G516" i="11"/>
  <c r="H516" i="11"/>
  <c r="I516" i="11"/>
  <c r="E517" i="11"/>
  <c r="F517" i="11"/>
  <c r="G517" i="11"/>
  <c r="H517" i="11"/>
  <c r="I517" i="11"/>
  <c r="E518" i="11"/>
  <c r="F518" i="11"/>
  <c r="G518" i="11"/>
  <c r="H518" i="11"/>
  <c r="I518" i="11"/>
  <c r="E519" i="11"/>
  <c r="F519" i="11"/>
  <c r="G519" i="11"/>
  <c r="H519" i="11"/>
  <c r="I519" i="11"/>
  <c r="E520" i="11"/>
  <c r="F520" i="11"/>
  <c r="G520" i="11"/>
  <c r="H520" i="11"/>
  <c r="I520" i="11"/>
  <c r="E521" i="11"/>
  <c r="F521" i="11"/>
  <c r="G521" i="11"/>
  <c r="H521" i="11"/>
  <c r="I521" i="11"/>
  <c r="E522" i="11"/>
  <c r="F522" i="11"/>
  <c r="G522" i="11"/>
  <c r="H522" i="11"/>
  <c r="I522" i="11"/>
  <c r="E523" i="11"/>
  <c r="F523" i="11"/>
  <c r="G523" i="11"/>
  <c r="H523" i="11"/>
  <c r="I523" i="11"/>
  <c r="E524" i="11"/>
  <c r="F524" i="11"/>
  <c r="G524" i="11"/>
  <c r="H524" i="11"/>
  <c r="I524" i="11"/>
  <c r="E525" i="11"/>
  <c r="F525" i="11"/>
  <c r="G525" i="11"/>
  <c r="H525" i="11"/>
  <c r="I525" i="11"/>
  <c r="E526" i="11"/>
  <c r="F526" i="11"/>
  <c r="G526" i="11"/>
  <c r="H526" i="11"/>
  <c r="I526" i="11"/>
  <c r="E527" i="11"/>
  <c r="F527" i="11"/>
  <c r="G527" i="11"/>
  <c r="H527" i="11"/>
  <c r="I527" i="11"/>
  <c r="E528" i="11"/>
  <c r="F528" i="11"/>
  <c r="G528" i="11"/>
  <c r="H528" i="11"/>
  <c r="I528" i="11"/>
  <c r="E529" i="11"/>
  <c r="F529" i="11"/>
  <c r="G529" i="11"/>
  <c r="H529" i="11"/>
  <c r="I529" i="11"/>
  <c r="E530" i="11"/>
  <c r="F530" i="11"/>
  <c r="G530" i="11"/>
  <c r="H530" i="11"/>
  <c r="I530" i="11"/>
  <c r="E531" i="11"/>
  <c r="F531" i="11"/>
  <c r="G531" i="11"/>
  <c r="H531" i="11"/>
  <c r="I531" i="11" s="1"/>
  <c r="E532" i="11"/>
  <c r="F532" i="11"/>
  <c r="G532" i="11"/>
  <c r="H532" i="11"/>
  <c r="I532" i="11"/>
  <c r="E533" i="11"/>
  <c r="F533" i="11"/>
  <c r="G533" i="11"/>
  <c r="H533" i="11"/>
  <c r="I533" i="11"/>
  <c r="E534" i="11"/>
  <c r="F534" i="11"/>
  <c r="G534" i="11"/>
  <c r="H534" i="11"/>
  <c r="I534" i="11"/>
  <c r="E535" i="11"/>
  <c r="F535" i="11"/>
  <c r="G535" i="11"/>
  <c r="H535" i="11"/>
  <c r="I535" i="11"/>
  <c r="E536" i="11"/>
  <c r="F536" i="11"/>
  <c r="G536" i="11"/>
  <c r="H536" i="11"/>
  <c r="I536" i="11"/>
  <c r="E537" i="11"/>
  <c r="F537" i="11"/>
  <c r="G537" i="11"/>
  <c r="H537" i="11"/>
  <c r="I537" i="11"/>
  <c r="E538" i="11"/>
  <c r="F538" i="11"/>
  <c r="G538" i="11"/>
  <c r="H538" i="11"/>
  <c r="I538" i="11"/>
  <c r="E539" i="11"/>
  <c r="F539" i="11"/>
  <c r="G539" i="11"/>
  <c r="H539" i="11"/>
  <c r="I539" i="11"/>
  <c r="E540" i="11"/>
  <c r="F540" i="11"/>
  <c r="G540" i="11"/>
  <c r="H540" i="11"/>
  <c r="I540" i="11"/>
  <c r="E541" i="11"/>
  <c r="F541" i="11"/>
  <c r="G541" i="11"/>
  <c r="H541" i="11"/>
  <c r="I541" i="11"/>
  <c r="E542" i="11"/>
  <c r="F542" i="11"/>
  <c r="G542" i="11"/>
  <c r="H542" i="11"/>
  <c r="I542" i="11"/>
  <c r="E543" i="11"/>
  <c r="F543" i="11"/>
  <c r="G543" i="11"/>
  <c r="H543" i="11"/>
  <c r="I543" i="11"/>
  <c r="E544" i="11"/>
  <c r="F544" i="11"/>
  <c r="G544" i="11"/>
  <c r="H544" i="11"/>
  <c r="I544" i="11"/>
  <c r="E545" i="11"/>
  <c r="F545" i="11"/>
  <c r="G545" i="11"/>
  <c r="H545" i="11"/>
  <c r="I545" i="11"/>
  <c r="E546" i="11"/>
  <c r="F546" i="11"/>
  <c r="G546" i="11"/>
  <c r="H546" i="11"/>
  <c r="I546" i="11"/>
  <c r="E547" i="11"/>
  <c r="F547" i="11"/>
  <c r="G547" i="11"/>
  <c r="H547" i="11"/>
  <c r="I547" i="11"/>
  <c r="E548" i="11"/>
  <c r="I548" i="11" s="1"/>
  <c r="F548" i="11"/>
  <c r="G548" i="11"/>
  <c r="H548" i="11"/>
  <c r="E549" i="11"/>
  <c r="F549" i="11"/>
  <c r="G549" i="11"/>
  <c r="H549" i="11"/>
  <c r="I549" i="11"/>
  <c r="E550" i="11"/>
  <c r="F550" i="11"/>
  <c r="G550" i="11"/>
  <c r="H550" i="11"/>
  <c r="I550" i="11"/>
  <c r="E551" i="11"/>
  <c r="F551" i="11"/>
  <c r="G551" i="11"/>
  <c r="H551" i="11"/>
  <c r="I551" i="11"/>
  <c r="E552" i="11"/>
  <c r="F552" i="11"/>
  <c r="G552" i="11"/>
  <c r="H552" i="11"/>
  <c r="I552" i="11"/>
  <c r="E553" i="11"/>
  <c r="F553" i="11"/>
  <c r="G553" i="11"/>
  <c r="H553" i="11"/>
  <c r="I553" i="11"/>
  <c r="E554" i="11"/>
  <c r="F554" i="11"/>
  <c r="G554" i="11"/>
  <c r="H554" i="11"/>
  <c r="I554" i="11"/>
  <c r="E555" i="11"/>
  <c r="F555" i="11"/>
  <c r="G555" i="11"/>
  <c r="H555" i="11"/>
  <c r="I555" i="11"/>
  <c r="E556" i="11"/>
  <c r="F556" i="11"/>
  <c r="G556" i="11"/>
  <c r="H556" i="11"/>
  <c r="I556" i="11"/>
  <c r="E557" i="11"/>
  <c r="F557" i="11"/>
  <c r="G557" i="11"/>
  <c r="H557" i="11"/>
  <c r="I557" i="11"/>
  <c r="E558" i="11"/>
  <c r="F558" i="11"/>
  <c r="G558" i="11"/>
  <c r="H558" i="11"/>
  <c r="I558" i="11"/>
  <c r="E559" i="11"/>
  <c r="F559" i="11"/>
  <c r="G559" i="11"/>
  <c r="H559" i="11"/>
  <c r="I559" i="11"/>
  <c r="E560" i="11"/>
  <c r="F560" i="11"/>
  <c r="G560" i="11"/>
  <c r="H560" i="11"/>
  <c r="I560" i="11"/>
  <c r="E561" i="11"/>
  <c r="F561" i="11"/>
  <c r="G561" i="11"/>
  <c r="H561" i="11"/>
  <c r="I561" i="11"/>
  <c r="E562" i="11"/>
  <c r="F562" i="11"/>
  <c r="G562" i="11"/>
  <c r="H562" i="11"/>
  <c r="I562" i="11"/>
  <c r="E563" i="11"/>
  <c r="F563" i="11"/>
  <c r="G563" i="11"/>
  <c r="H563" i="11"/>
  <c r="I563" i="11"/>
  <c r="E564" i="11"/>
  <c r="F564" i="11"/>
  <c r="G564" i="11"/>
  <c r="H564" i="11"/>
  <c r="I564" i="11"/>
  <c r="E565" i="11"/>
  <c r="F565" i="11"/>
  <c r="G565" i="11"/>
  <c r="H565" i="11"/>
  <c r="I565" i="11"/>
  <c r="E566" i="11"/>
  <c r="F566" i="11"/>
  <c r="G566" i="11"/>
  <c r="I566" i="11"/>
  <c r="E567" i="11"/>
  <c r="F567" i="11"/>
  <c r="G567" i="11"/>
  <c r="H567" i="11"/>
  <c r="I567" i="11"/>
  <c r="E568" i="11"/>
  <c r="F568" i="11"/>
  <c r="G568" i="11"/>
  <c r="H568" i="11"/>
  <c r="I568" i="11"/>
  <c r="E569" i="11"/>
  <c r="F569" i="11"/>
  <c r="G569" i="11"/>
  <c r="H569" i="11"/>
  <c r="I569" i="11"/>
  <c r="E570" i="11"/>
  <c r="F570" i="11"/>
  <c r="G570" i="11"/>
  <c r="H570" i="11"/>
  <c r="I570" i="11"/>
  <c r="E571" i="11"/>
  <c r="F571" i="11"/>
  <c r="G571" i="11"/>
  <c r="H571" i="11"/>
  <c r="I571" i="11"/>
  <c r="E572" i="11"/>
  <c r="F572" i="11"/>
  <c r="G572" i="11"/>
  <c r="H572" i="11"/>
  <c r="I572" i="11"/>
  <c r="E573" i="11"/>
  <c r="F573" i="11"/>
  <c r="G573" i="11"/>
  <c r="H573" i="11"/>
  <c r="I573" i="11"/>
  <c r="E574" i="11"/>
  <c r="F574" i="11"/>
  <c r="G574" i="11"/>
  <c r="H574" i="11"/>
  <c r="I574" i="11"/>
  <c r="E575" i="11"/>
  <c r="F575" i="11"/>
  <c r="G575" i="11"/>
  <c r="H575" i="11"/>
  <c r="I575" i="11"/>
  <c r="E576" i="11"/>
  <c r="F576" i="11"/>
  <c r="G576" i="11"/>
  <c r="H576" i="11"/>
  <c r="I576" i="11"/>
  <c r="E577" i="11"/>
  <c r="F577" i="11"/>
  <c r="G577" i="11"/>
  <c r="H577" i="11"/>
  <c r="I577" i="11"/>
  <c r="E578" i="11"/>
  <c r="F578" i="11"/>
  <c r="G578" i="11"/>
  <c r="H578" i="11"/>
  <c r="I578" i="11"/>
  <c r="E579" i="11"/>
  <c r="F579" i="11"/>
  <c r="G579" i="11"/>
  <c r="H579" i="11"/>
  <c r="I579" i="11"/>
  <c r="E580" i="11"/>
  <c r="F580" i="11"/>
  <c r="G580" i="11"/>
  <c r="H580" i="11"/>
  <c r="I580" i="11"/>
  <c r="E581" i="11"/>
  <c r="F581" i="11"/>
  <c r="G581" i="11"/>
  <c r="H581" i="11"/>
  <c r="I581" i="11"/>
  <c r="E582" i="11"/>
  <c r="F582" i="11"/>
  <c r="G582" i="11"/>
  <c r="H582" i="11"/>
  <c r="I582" i="11"/>
  <c r="E583" i="11"/>
  <c r="F583" i="11"/>
  <c r="G583" i="11"/>
  <c r="H583" i="11"/>
  <c r="I583" i="11"/>
  <c r="E584" i="11"/>
  <c r="F584" i="11"/>
  <c r="G584" i="11"/>
  <c r="H584" i="11"/>
  <c r="I584" i="11"/>
  <c r="E585" i="11"/>
  <c r="F585" i="11"/>
  <c r="G585" i="11"/>
  <c r="H585" i="11"/>
  <c r="I585" i="11"/>
  <c r="E586" i="11"/>
  <c r="F586" i="11"/>
  <c r="G586" i="11"/>
  <c r="H586" i="11"/>
  <c r="I586" i="11"/>
  <c r="E587" i="11"/>
  <c r="F587" i="11"/>
  <c r="G587" i="11"/>
  <c r="H587" i="11"/>
  <c r="I587" i="11"/>
  <c r="E588" i="11"/>
  <c r="F588" i="11"/>
  <c r="G588" i="11"/>
  <c r="H588" i="11"/>
  <c r="I588" i="11"/>
  <c r="E589" i="11"/>
  <c r="F589" i="11"/>
  <c r="G589" i="11"/>
  <c r="H589" i="11"/>
  <c r="I589" i="11"/>
  <c r="E590" i="11"/>
  <c r="F590" i="11"/>
  <c r="G590" i="11"/>
  <c r="H590" i="11"/>
  <c r="I590" i="11"/>
  <c r="E591" i="11"/>
  <c r="F591" i="11"/>
  <c r="G591" i="11"/>
  <c r="H591" i="11"/>
  <c r="I591" i="11"/>
  <c r="E592" i="11"/>
  <c r="F592" i="11"/>
  <c r="G592" i="11"/>
  <c r="H592" i="11"/>
  <c r="I592" i="11"/>
  <c r="E593" i="11"/>
  <c r="F593" i="11"/>
  <c r="G593" i="11"/>
  <c r="H593" i="11"/>
  <c r="I593" i="11"/>
  <c r="E594" i="11"/>
  <c r="F594" i="11"/>
  <c r="G594" i="11"/>
  <c r="H594" i="11"/>
  <c r="I594" i="11"/>
  <c r="E595" i="11"/>
  <c r="F595" i="11"/>
  <c r="G595" i="11"/>
  <c r="H595" i="11"/>
  <c r="I595" i="11"/>
  <c r="E596" i="11"/>
  <c r="F596" i="11"/>
  <c r="G596" i="11"/>
  <c r="H596" i="11"/>
  <c r="I596" i="11"/>
  <c r="E597" i="11"/>
  <c r="F597" i="11"/>
  <c r="G597" i="11"/>
  <c r="H597" i="11"/>
  <c r="I597" i="11"/>
  <c r="E598" i="11"/>
  <c r="F598" i="11"/>
  <c r="G598" i="11"/>
  <c r="H598" i="11"/>
  <c r="I598" i="11"/>
  <c r="E599" i="11"/>
  <c r="I599" i="11" s="1"/>
  <c r="F599" i="11"/>
  <c r="G599" i="11"/>
  <c r="H599" i="11"/>
  <c r="E600" i="11"/>
  <c r="F600" i="11"/>
  <c r="G600" i="11"/>
  <c r="H600" i="11"/>
  <c r="I600" i="11"/>
  <c r="E601" i="11"/>
  <c r="F601" i="11"/>
  <c r="G601" i="11"/>
  <c r="H601" i="11"/>
  <c r="I601" i="11"/>
  <c r="E602" i="11"/>
  <c r="F602" i="11"/>
  <c r="G602" i="11"/>
  <c r="H602" i="11"/>
  <c r="I602" i="11"/>
  <c r="E603" i="11"/>
  <c r="F603" i="11"/>
  <c r="G603" i="11"/>
  <c r="H603" i="11"/>
  <c r="I603" i="11"/>
  <c r="E604" i="11"/>
  <c r="F604" i="11"/>
  <c r="G604" i="11"/>
  <c r="H604" i="11"/>
  <c r="I604" i="11"/>
  <c r="E605" i="11"/>
  <c r="F605" i="11"/>
  <c r="G605" i="11"/>
  <c r="H605" i="11"/>
  <c r="I605" i="11"/>
  <c r="E606" i="11"/>
  <c r="F606" i="11"/>
  <c r="G606" i="11"/>
  <c r="H606" i="11"/>
  <c r="I606" i="11"/>
  <c r="E607" i="11"/>
  <c r="F607" i="11"/>
  <c r="G607" i="11"/>
  <c r="H607" i="11"/>
  <c r="I607" i="11"/>
  <c r="E608" i="11"/>
  <c r="F608" i="11"/>
  <c r="G608" i="11"/>
  <c r="H608" i="11"/>
  <c r="I608" i="11"/>
  <c r="E609" i="11"/>
  <c r="F609" i="11"/>
  <c r="G609" i="11"/>
  <c r="H609" i="11"/>
  <c r="I609" i="11"/>
  <c r="E610" i="11"/>
  <c r="F610" i="11"/>
  <c r="G610" i="11"/>
  <c r="H610" i="11"/>
  <c r="I610" i="11"/>
  <c r="E611" i="11"/>
  <c r="F611" i="11"/>
  <c r="G611" i="11"/>
  <c r="H611" i="11"/>
  <c r="I611" i="11"/>
  <c r="E612" i="11"/>
  <c r="F612" i="11"/>
  <c r="G612" i="11"/>
  <c r="H612" i="11"/>
  <c r="I612" i="11"/>
  <c r="E613" i="11"/>
  <c r="F613" i="11"/>
  <c r="G613" i="11"/>
  <c r="H613" i="11"/>
  <c r="I613" i="11"/>
  <c r="E614" i="11"/>
  <c r="F614" i="11"/>
  <c r="G614" i="11"/>
  <c r="H614" i="11"/>
  <c r="I614" i="11"/>
  <c r="E615" i="11"/>
  <c r="F615" i="11"/>
  <c r="G615" i="11"/>
  <c r="H615" i="11"/>
  <c r="I615" i="11"/>
  <c r="E616" i="11"/>
  <c r="F616" i="11"/>
  <c r="G616" i="11"/>
  <c r="H616" i="11"/>
  <c r="I616" i="11"/>
  <c r="E617" i="11"/>
  <c r="I617" i="11" s="1"/>
  <c r="F617" i="11"/>
  <c r="G617" i="11"/>
  <c r="H617" i="11"/>
  <c r="E618" i="11"/>
  <c r="F618" i="11"/>
  <c r="G618" i="11"/>
  <c r="H618" i="11"/>
  <c r="I618" i="11"/>
  <c r="E619" i="11"/>
  <c r="F619" i="11"/>
  <c r="G619" i="11"/>
  <c r="H619" i="11"/>
  <c r="I619" i="11"/>
  <c r="E620" i="11"/>
  <c r="F620" i="11"/>
  <c r="G620" i="11"/>
  <c r="H620" i="11"/>
  <c r="I620" i="11"/>
  <c r="E621" i="11"/>
  <c r="F621" i="11"/>
  <c r="G621" i="11"/>
  <c r="H621" i="11"/>
  <c r="I621" i="11"/>
  <c r="E622" i="11"/>
  <c r="F622" i="11"/>
  <c r="G622" i="11"/>
  <c r="H622" i="11"/>
  <c r="I622" i="11"/>
  <c r="E623" i="11"/>
  <c r="F623" i="11"/>
  <c r="G623" i="11"/>
  <c r="H623" i="11"/>
  <c r="I623" i="11"/>
  <c r="E624" i="11"/>
  <c r="F624" i="11"/>
  <c r="G624" i="11"/>
  <c r="H624" i="11"/>
  <c r="I624" i="11"/>
  <c r="E625" i="11"/>
  <c r="F625" i="11"/>
  <c r="G625" i="11"/>
  <c r="H625" i="11"/>
  <c r="I625" i="11"/>
  <c r="E626" i="11"/>
  <c r="F626" i="11"/>
  <c r="G626" i="11"/>
  <c r="H626" i="11"/>
  <c r="I626" i="11"/>
  <c r="E627" i="11"/>
  <c r="F627" i="11"/>
  <c r="G627" i="11"/>
  <c r="H627" i="11"/>
  <c r="I627" i="11"/>
  <c r="E628" i="11"/>
  <c r="F628" i="11"/>
  <c r="G628" i="11"/>
  <c r="H628" i="11"/>
  <c r="I628" i="11"/>
  <c r="E629" i="11"/>
  <c r="F629" i="11"/>
  <c r="G629" i="11"/>
  <c r="H629" i="11"/>
  <c r="I629" i="11"/>
  <c r="E630" i="11"/>
  <c r="F630" i="11"/>
  <c r="G630" i="11"/>
  <c r="H630" i="11"/>
  <c r="I630" i="11"/>
  <c r="E631" i="11"/>
  <c r="F631" i="11"/>
  <c r="G631" i="11"/>
  <c r="H631" i="11"/>
  <c r="I631" i="11"/>
  <c r="E632" i="11"/>
  <c r="F632" i="11"/>
  <c r="G632" i="11"/>
  <c r="I632" i="11" s="1"/>
  <c r="H632" i="11"/>
  <c r="E633" i="11"/>
  <c r="F633" i="11"/>
  <c r="G633" i="11"/>
  <c r="H633" i="11"/>
  <c r="I633" i="11"/>
  <c r="E634" i="11"/>
  <c r="F634" i="11"/>
  <c r="G634" i="11"/>
  <c r="H634" i="11"/>
  <c r="I634" i="11"/>
  <c r="E635" i="11"/>
  <c r="F635" i="11"/>
  <c r="G635" i="11"/>
  <c r="H635" i="11"/>
  <c r="I635" i="11"/>
  <c r="E636" i="11"/>
  <c r="F636" i="11"/>
  <c r="G636" i="11"/>
  <c r="H636" i="11"/>
  <c r="I636" i="11"/>
  <c r="E637" i="11"/>
  <c r="F637" i="11"/>
  <c r="G637" i="11"/>
  <c r="H637" i="11"/>
  <c r="I637" i="11"/>
  <c r="E638" i="11"/>
  <c r="F638" i="11"/>
  <c r="G638" i="11"/>
  <c r="H638" i="11"/>
  <c r="I638" i="11"/>
  <c r="E639" i="11"/>
  <c r="F639" i="11"/>
  <c r="G639" i="11"/>
  <c r="H639" i="11"/>
  <c r="I639" i="11"/>
  <c r="E640" i="11"/>
  <c r="F640" i="11"/>
  <c r="G640" i="11"/>
  <c r="H640" i="11"/>
  <c r="I640" i="11"/>
  <c r="E641" i="11"/>
  <c r="F641" i="11"/>
  <c r="G641" i="11"/>
  <c r="H641" i="11"/>
  <c r="I641" i="11"/>
  <c r="E642" i="11"/>
  <c r="F642" i="11"/>
  <c r="G642" i="11"/>
  <c r="H642" i="11"/>
  <c r="I642" i="11"/>
  <c r="E643" i="11"/>
  <c r="F643" i="11"/>
  <c r="G643" i="11"/>
  <c r="H643" i="11"/>
  <c r="I643" i="11"/>
  <c r="E644" i="11"/>
  <c r="F644" i="11"/>
  <c r="G644" i="11"/>
  <c r="H644" i="11"/>
  <c r="I644" i="11"/>
  <c r="E645" i="11"/>
  <c r="F645" i="11"/>
  <c r="G645" i="11"/>
  <c r="H645" i="11"/>
  <c r="I645" i="11"/>
  <c r="E646" i="11"/>
  <c r="F646" i="11"/>
  <c r="G646" i="11"/>
  <c r="H646" i="11"/>
  <c r="I646" i="11"/>
  <c r="E647" i="11"/>
  <c r="I647" i="11" s="1"/>
  <c r="F647" i="11"/>
  <c r="G647" i="11"/>
  <c r="H647" i="11"/>
  <c r="E648" i="11"/>
  <c r="F648" i="11"/>
  <c r="G648" i="11"/>
  <c r="H648" i="11"/>
  <c r="I648" i="11"/>
  <c r="E649" i="11"/>
  <c r="F649" i="11"/>
  <c r="G649" i="11"/>
  <c r="H649" i="11"/>
  <c r="I649" i="11"/>
  <c r="E650" i="11"/>
  <c r="F650" i="11"/>
  <c r="G650" i="11"/>
  <c r="H650" i="11"/>
  <c r="I650" i="11"/>
  <c r="E651" i="11"/>
  <c r="F651" i="11"/>
  <c r="G651" i="11"/>
  <c r="H651" i="11"/>
  <c r="I651" i="11"/>
  <c r="E652" i="11"/>
  <c r="F652" i="11"/>
  <c r="G652" i="11"/>
  <c r="H652" i="11"/>
  <c r="I652" i="11"/>
  <c r="E653" i="11"/>
  <c r="F653" i="11"/>
  <c r="G653" i="11"/>
  <c r="H653" i="11"/>
  <c r="I653" i="11"/>
  <c r="E654" i="11"/>
  <c r="F654" i="11"/>
  <c r="G654" i="11"/>
  <c r="H654" i="11"/>
  <c r="I654" i="11"/>
  <c r="I2" i="11"/>
  <c r="F2" i="11"/>
  <c r="G2" i="11"/>
  <c r="H2" i="11"/>
  <c r="E2" i="11"/>
  <c r="J63" i="1"/>
  <c r="K63" i="1" s="1"/>
  <c r="M63" i="1" s="1"/>
  <c r="L63" i="1" s="1"/>
  <c r="N63" i="1" s="1"/>
  <c r="O63" i="1" s="1"/>
  <c r="P63" i="1" s="1"/>
  <c r="Q63" i="1" s="1"/>
  <c r="R63" i="1" s="1"/>
  <c r="S63" i="1" s="1"/>
  <c r="B6" i="6"/>
  <c r="C6" i="6" s="1"/>
  <c r="D6" i="6" s="1"/>
  <c r="G6" i="6" s="1"/>
  <c r="H6" i="6" s="1"/>
  <c r="D64" i="15" l="1"/>
  <c r="C64" i="15"/>
  <c r="E65" i="15"/>
  <c r="C43" i="15"/>
  <c r="D43" i="15"/>
  <c r="A38" i="15"/>
  <c r="A59" i="15"/>
  <c r="E22" i="15"/>
  <c r="E44" i="15" s="1"/>
  <c r="T4" i="1"/>
  <c r="I6" i="6"/>
  <c r="J6" i="6" s="1"/>
  <c r="K6" i="6" s="1"/>
  <c r="L6" i="6" s="1"/>
  <c r="M6" i="6" s="1"/>
  <c r="N6" i="6" s="1"/>
  <c r="O6" i="6" s="1"/>
  <c r="P6" i="6" s="1"/>
  <c r="Q6" i="6" s="1"/>
  <c r="E655" i="11"/>
  <c r="F655" i="11"/>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Y151" i="10"/>
  <c r="Y152" i="10"/>
  <c r="Y153" i="10"/>
  <c r="Y154" i="10"/>
  <c r="Y155" i="10"/>
  <c r="Y156" i="10"/>
  <c r="Y157" i="10"/>
  <c r="Y158" i="10"/>
  <c r="Y159" i="10"/>
  <c r="Y160" i="10"/>
  <c r="Y161" i="10"/>
  <c r="Y162" i="10"/>
  <c r="Y163" i="10"/>
  <c r="Y164" i="10"/>
  <c r="Y165" i="10"/>
  <c r="Y166" i="10"/>
  <c r="Y167" i="10"/>
  <c r="Y168" i="10"/>
  <c r="Y169" i="10"/>
  <c r="Y170" i="10"/>
  <c r="Y171" i="10"/>
  <c r="Y172" i="10"/>
  <c r="Y173" i="10"/>
  <c r="Y174" i="10"/>
  <c r="Y175" i="10"/>
  <c r="Y176" i="10"/>
  <c r="Y125" i="10"/>
  <c r="Y3" i="10"/>
  <c r="Y4" i="10"/>
  <c r="Y5" i="10"/>
  <c r="Y6" i="10"/>
  <c r="Y7" i="10"/>
  <c r="Y8" i="10"/>
  <c r="Y9" i="10"/>
  <c r="Y10" i="10"/>
  <c r="Y11" i="10"/>
  <c r="Y12" i="10"/>
  <c r="Y13" i="10"/>
  <c r="Y14" i="10"/>
  <c r="Y15" i="10"/>
  <c r="Y16" i="10"/>
  <c r="Y17" i="10"/>
  <c r="Y18" i="10"/>
  <c r="Y19" i="10"/>
  <c r="Y20" i="10"/>
  <c r="Y21" i="10"/>
  <c r="Y22" i="10"/>
  <c r="Y23" i="10"/>
  <c r="Y24" i="10"/>
  <c r="Y25" i="10"/>
  <c r="Y26" i="10"/>
  <c r="Y27" i="10"/>
  <c r="Y28" i="10"/>
  <c r="Y29"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7" i="10"/>
  <c r="Y88" i="10"/>
  <c r="Y89" i="10"/>
  <c r="Y90" i="10"/>
  <c r="Y91" i="10"/>
  <c r="Y92" i="10"/>
  <c r="Y93" i="10"/>
  <c r="Y94" i="10"/>
  <c r="Y95" i="10"/>
  <c r="Y96" i="10"/>
  <c r="Y97" i="10"/>
  <c r="Y98" i="10"/>
  <c r="Y99" i="10"/>
  <c r="Y100" i="10"/>
  <c r="Y101" i="10"/>
  <c r="Y102" i="10"/>
  <c r="Y103" i="10"/>
  <c r="Y104" i="10"/>
  <c r="Y105" i="10"/>
  <c r="Y106" i="10"/>
  <c r="Y107" i="10"/>
  <c r="Y108" i="10"/>
  <c r="Y109" i="10"/>
  <c r="Y110" i="10"/>
  <c r="Y111" i="10"/>
  <c r="Y112" i="10"/>
  <c r="Y113" i="10"/>
  <c r="Y114" i="10"/>
  <c r="Y115" i="10"/>
  <c r="Y116" i="10"/>
  <c r="Y117" i="10"/>
  <c r="Y118" i="10"/>
  <c r="Y119" i="10"/>
  <c r="Y120" i="10"/>
  <c r="Y121" i="10"/>
  <c r="Y122" i="10"/>
  <c r="Y2" i="10"/>
  <c r="U29" i="10"/>
  <c r="U30" i="10"/>
  <c r="U31" i="10"/>
  <c r="U32" i="10"/>
  <c r="U33" i="10"/>
  <c r="U3" i="10"/>
  <c r="U4" i="10"/>
  <c r="U5" i="10"/>
  <c r="U6" i="10"/>
  <c r="U7" i="10"/>
  <c r="U8" i="10"/>
  <c r="U9" i="10"/>
  <c r="U10" i="10"/>
  <c r="U11" i="10"/>
  <c r="U12" i="10"/>
  <c r="U13" i="10"/>
  <c r="U14" i="10"/>
  <c r="U15" i="10"/>
  <c r="U16" i="10"/>
  <c r="U17" i="10"/>
  <c r="U18" i="10"/>
  <c r="U19" i="10"/>
  <c r="U20" i="10"/>
  <c r="U21" i="10"/>
  <c r="U22" i="10"/>
  <c r="U23" i="10"/>
  <c r="U24" i="10"/>
  <c r="U25" i="10"/>
  <c r="U2" i="10"/>
  <c r="Q142" i="10"/>
  <c r="Q141" i="10"/>
  <c r="Q140" i="10"/>
  <c r="Q139" i="10"/>
  <c r="Q138" i="10"/>
  <c r="Q137" i="10"/>
  <c r="Q136" i="10"/>
  <c r="Q135" i="10"/>
  <c r="Q134" i="10"/>
  <c r="Q133" i="10"/>
  <c r="Q132" i="10"/>
  <c r="Q131" i="10"/>
  <c r="Q130" i="10"/>
  <c r="Q129" i="10"/>
  <c r="Q128" i="10"/>
  <c r="Q127" i="10"/>
  <c r="Q126" i="10"/>
  <c r="Q125" i="10"/>
  <c r="Q124" i="10"/>
  <c r="Q123" i="10"/>
  <c r="Q122" i="10"/>
  <c r="Q121" i="10"/>
  <c r="Q120" i="10"/>
  <c r="Q119" i="10"/>
  <c r="Q118" i="10"/>
  <c r="Q117" i="10"/>
  <c r="Q116" i="10"/>
  <c r="Q115" i="10"/>
  <c r="Q114" i="10"/>
  <c r="Q113" i="10"/>
  <c r="Q112" i="10"/>
  <c r="Q111" i="10"/>
  <c r="Q110" i="10"/>
  <c r="Q109" i="10"/>
  <c r="Q108" i="10"/>
  <c r="Q107" i="10"/>
  <c r="Q106" i="10"/>
  <c r="Q105" i="10"/>
  <c r="Q104" i="10"/>
  <c r="Q10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6" i="10"/>
  <c r="Q67" i="10"/>
  <c r="Q68" i="10"/>
  <c r="Q69" i="10"/>
  <c r="Q70" i="10"/>
  <c r="Q71" i="10"/>
  <c r="Q72" i="10"/>
  <c r="Q73" i="10"/>
  <c r="Q74" i="10"/>
  <c r="Q75" i="10"/>
  <c r="Q76" i="10"/>
  <c r="Q77" i="10"/>
  <c r="Q78" i="10"/>
  <c r="Q79" i="10"/>
  <c r="Q80" i="10"/>
  <c r="Q81" i="10"/>
  <c r="Q82" i="10"/>
  <c r="Q83" i="10"/>
  <c r="Q84" i="10"/>
  <c r="Q85" i="10"/>
  <c r="Q86" i="10"/>
  <c r="Q87" i="10"/>
  <c r="Q88" i="10"/>
  <c r="Q89" i="10"/>
  <c r="Q90" i="10"/>
  <c r="Q91" i="10"/>
  <c r="Q92" i="10"/>
  <c r="Q93" i="10"/>
  <c r="Q94" i="10"/>
  <c r="Q95" i="10"/>
  <c r="Q96" i="10"/>
  <c r="Q97" i="10"/>
  <c r="Q98" i="10"/>
  <c r="Q99" i="10"/>
  <c r="Q100" i="10"/>
  <c r="Q3" i="10"/>
  <c r="Q4" i="10"/>
  <c r="Q5" i="10"/>
  <c r="Q6" i="10"/>
  <c r="Q7" i="10"/>
  <c r="Q8" i="10"/>
  <c r="Q9" i="10"/>
  <c r="Q10" i="10"/>
  <c r="Q11" i="10"/>
  <c r="Q12" i="10"/>
  <c r="Q13" i="10"/>
  <c r="Q14" i="10"/>
  <c r="Q15" i="10"/>
  <c r="Q16" i="10"/>
  <c r="Q17" i="10"/>
  <c r="Q18" i="10"/>
  <c r="Q19" i="10"/>
  <c r="Q20" i="10"/>
  <c r="Q21" i="10"/>
  <c r="Q22" i="10"/>
  <c r="Q23" i="10"/>
  <c r="Q24" i="10"/>
  <c r="Q25" i="10"/>
  <c r="Q26" i="10"/>
  <c r="Q27" i="10"/>
  <c r="Q28" i="10"/>
  <c r="Q29" i="10"/>
  <c r="Q30" i="10"/>
  <c r="Q31" i="10"/>
  <c r="Q32" i="10"/>
  <c r="Q33" i="10"/>
  <c r="Q2" i="10"/>
  <c r="K12" i="10"/>
  <c r="G10" i="10" s="1"/>
  <c r="H10" i="10" s="1"/>
  <c r="H3" i="10"/>
  <c r="H4" i="10"/>
  <c r="H5" i="10"/>
  <c r="H6" i="10"/>
  <c r="H7" i="10"/>
  <c r="H8" i="10"/>
  <c r="H9" i="10"/>
  <c r="H11" i="10"/>
  <c r="H12" i="10"/>
  <c r="H13" i="10"/>
  <c r="H14" i="10"/>
  <c r="H15" i="10"/>
  <c r="H16" i="10"/>
  <c r="H17" i="10"/>
  <c r="H18" i="10"/>
  <c r="H19" i="10"/>
  <c r="H21" i="10"/>
  <c r="H22" i="10"/>
  <c r="H23" i="10"/>
  <c r="H24" i="10"/>
  <c r="H25" i="10"/>
  <c r="H27" i="10"/>
  <c r="H28" i="10"/>
  <c r="H29" i="10"/>
  <c r="H30" i="10"/>
  <c r="H31" i="10"/>
  <c r="H33" i="10"/>
  <c r="H34" i="10"/>
  <c r="H35" i="10"/>
  <c r="H36" i="10"/>
  <c r="H37" i="10"/>
  <c r="H38" i="10"/>
  <c r="H39" i="10"/>
  <c r="H40" i="10"/>
  <c r="H41" i="10"/>
  <c r="H42" i="10"/>
  <c r="H43" i="10"/>
  <c r="H44" i="10"/>
  <c r="H45" i="10"/>
  <c r="H46" i="10"/>
  <c r="H47" i="10"/>
  <c r="H49" i="10"/>
  <c r="H50" i="10"/>
  <c r="H51" i="10"/>
  <c r="H52" i="10"/>
  <c r="H2" i="10"/>
  <c r="H63" i="1"/>
  <c r="I63" i="1"/>
  <c r="G63" i="1"/>
  <c r="G57" i="5"/>
  <c r="F57" i="5"/>
  <c r="K59" i="1" s="1"/>
  <c r="G55" i="5"/>
  <c r="F55" i="5"/>
  <c r="G54" i="5"/>
  <c r="F54" i="5"/>
  <c r="G53" i="5"/>
  <c r="F53" i="5"/>
  <c r="G52" i="5"/>
  <c r="F52" i="5"/>
  <c r="G51" i="5"/>
  <c r="F51" i="5"/>
  <c r="G50" i="5"/>
  <c r="F50" i="5"/>
  <c r="G49" i="5"/>
  <c r="F49" i="5"/>
  <c r="G48" i="5"/>
  <c r="F48" i="5"/>
  <c r="E48" i="5" s="1"/>
  <c r="G47" i="5"/>
  <c r="F47" i="5"/>
  <c r="E47" i="5" s="1"/>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E23" i="5" s="1"/>
  <c r="G22" i="5"/>
  <c r="F22" i="5"/>
  <c r="G21" i="5"/>
  <c r="F21" i="5"/>
  <c r="G20" i="5"/>
  <c r="F20" i="5"/>
  <c r="G19" i="5"/>
  <c r="F19" i="5"/>
  <c r="E19" i="5" s="1"/>
  <c r="G18" i="5"/>
  <c r="F18" i="5"/>
  <c r="G17" i="5"/>
  <c r="F17" i="5"/>
  <c r="G16" i="5"/>
  <c r="F16" i="5"/>
  <c r="G15" i="5"/>
  <c r="F15" i="5"/>
  <c r="G14" i="5"/>
  <c r="F14" i="5"/>
  <c r="G13" i="5"/>
  <c r="F13" i="5"/>
  <c r="G12" i="5"/>
  <c r="F12" i="5"/>
  <c r="G11" i="5"/>
  <c r="F11" i="5"/>
  <c r="G10" i="5"/>
  <c r="F10" i="5"/>
  <c r="G9" i="5"/>
  <c r="F9" i="5"/>
  <c r="G7" i="5"/>
  <c r="F7" i="5"/>
  <c r="G8" i="5"/>
  <c r="F8" i="5"/>
  <c r="G6" i="5"/>
  <c r="F6" i="5"/>
  <c r="G5" i="5"/>
  <c r="F5" i="5"/>
  <c r="J52" i="2"/>
  <c r="I52" i="2"/>
  <c r="J51" i="2"/>
  <c r="I51" i="2"/>
  <c r="J50" i="2"/>
  <c r="I50" i="2"/>
  <c r="J49" i="2"/>
  <c r="I49" i="2"/>
  <c r="K48" i="2"/>
  <c r="J48" i="2"/>
  <c r="I48" i="2"/>
  <c r="J47" i="2"/>
  <c r="I47" i="2"/>
  <c r="K46" i="2"/>
  <c r="J46" i="2"/>
  <c r="I46" i="2"/>
  <c r="K45" i="2"/>
  <c r="J45" i="2"/>
  <c r="I45" i="2"/>
  <c r="J44" i="2"/>
  <c r="I44" i="2"/>
  <c r="J43" i="2"/>
  <c r="I43" i="2"/>
  <c r="J42" i="2"/>
  <c r="I42" i="2"/>
  <c r="J41" i="2"/>
  <c r="I41" i="2"/>
  <c r="K40" i="2"/>
  <c r="J40" i="2"/>
  <c r="I40" i="2"/>
  <c r="K39" i="2"/>
  <c r="J39" i="2"/>
  <c r="I39" i="2"/>
  <c r="J38" i="2"/>
  <c r="I38" i="2"/>
  <c r="J37" i="2"/>
  <c r="I37" i="2"/>
  <c r="K36" i="2"/>
  <c r="J36" i="2"/>
  <c r="I36" i="2"/>
  <c r="J35" i="2"/>
  <c r="I35" i="2"/>
  <c r="D34" i="2"/>
  <c r="J34" i="2" s="1"/>
  <c r="C34" i="2"/>
  <c r="I34" i="2" s="1"/>
  <c r="J33" i="2"/>
  <c r="I33" i="2"/>
  <c r="J32" i="2"/>
  <c r="I32" i="2"/>
  <c r="J31" i="2"/>
  <c r="I31" i="2"/>
  <c r="J30" i="2"/>
  <c r="I30" i="2"/>
  <c r="K29" i="2"/>
  <c r="J29" i="2"/>
  <c r="I29" i="2"/>
  <c r="J28" i="2"/>
  <c r="I28" i="2"/>
  <c r="J27" i="2"/>
  <c r="I27" i="2"/>
  <c r="K26" i="2"/>
  <c r="J26" i="2"/>
  <c r="I26" i="2"/>
  <c r="J25" i="2"/>
  <c r="I25" i="2"/>
  <c r="J24" i="2"/>
  <c r="I24" i="2"/>
  <c r="J23" i="2"/>
  <c r="I23" i="2"/>
  <c r="J22" i="2"/>
  <c r="I22" i="2"/>
  <c r="J21" i="2"/>
  <c r="I21" i="2"/>
  <c r="J20" i="2"/>
  <c r="I20" i="2"/>
  <c r="J19" i="2"/>
  <c r="I19" i="2"/>
  <c r="J18" i="2"/>
  <c r="I18" i="2"/>
  <c r="K17" i="2"/>
  <c r="J17" i="2"/>
  <c r="I17" i="2"/>
  <c r="K16" i="2"/>
  <c r="J16" i="2"/>
  <c r="I16" i="2"/>
  <c r="J15" i="2"/>
  <c r="I15" i="2"/>
  <c r="J14" i="2"/>
  <c r="I14" i="2"/>
  <c r="J13" i="2"/>
  <c r="I13" i="2"/>
  <c r="J12" i="2"/>
  <c r="I12" i="2"/>
  <c r="J11" i="2"/>
  <c r="I11" i="2"/>
  <c r="J10" i="2"/>
  <c r="I10" i="2"/>
  <c r="J9" i="2"/>
  <c r="I9" i="2"/>
  <c r="J8" i="2"/>
  <c r="I8" i="2"/>
  <c r="J7" i="2"/>
  <c r="I7" i="2"/>
  <c r="J6" i="2"/>
  <c r="I6" i="2"/>
  <c r="J5" i="2"/>
  <c r="I5" i="2"/>
  <c r="J4" i="2"/>
  <c r="I4" i="2"/>
  <c r="J3" i="2"/>
  <c r="I3" i="2"/>
  <c r="K2" i="2"/>
  <c r="J2" i="2"/>
  <c r="I2" i="2"/>
  <c r="E66" i="15" l="1"/>
  <c r="C44" i="15"/>
  <c r="D44" i="15"/>
  <c r="D65" i="15"/>
  <c r="C65" i="15"/>
  <c r="A39" i="15"/>
  <c r="A60" i="15"/>
  <c r="E23" i="15"/>
  <c r="E45" i="15" s="1"/>
  <c r="K22" i="2"/>
  <c r="K33" i="2"/>
  <c r="K38" i="2"/>
  <c r="K20" i="2"/>
  <c r="K31" i="2"/>
  <c r="K35" i="2"/>
  <c r="K52" i="2"/>
  <c r="K28" i="2"/>
  <c r="K43" i="2"/>
  <c r="K50" i="2"/>
  <c r="K8" i="2"/>
  <c r="L8" i="2" s="1"/>
  <c r="K44" i="2"/>
  <c r="K41" i="2"/>
  <c r="K6" i="2"/>
  <c r="K10" i="2"/>
  <c r="K21" i="2"/>
  <c r="L21" i="2" s="1"/>
  <c r="K32" i="2"/>
  <c r="K42" i="2"/>
  <c r="K18" i="2"/>
  <c r="K3" i="2"/>
  <c r="K12" i="2"/>
  <c r="K34" i="2"/>
  <c r="K51" i="2"/>
  <c r="K4" i="2"/>
  <c r="L4" i="2" s="1"/>
  <c r="K15" i="2"/>
  <c r="K49" i="2"/>
  <c r="K5" i="2"/>
  <c r="K9" i="2"/>
  <c r="K23" i="2"/>
  <c r="K47" i="2"/>
  <c r="K27" i="2"/>
  <c r="K24" i="2"/>
  <c r="K19" i="2"/>
  <c r="K13" i="2"/>
  <c r="K30" i="2"/>
  <c r="K7" i="2"/>
  <c r="K14" i="2"/>
  <c r="K11" i="2"/>
  <c r="K25" i="2"/>
  <c r="K37" i="2"/>
  <c r="E54" i="5"/>
  <c r="E53" i="5"/>
  <c r="E13" i="5"/>
  <c r="E21" i="5"/>
  <c r="E29" i="5"/>
  <c r="E37" i="5"/>
  <c r="E45" i="5"/>
  <c r="E55" i="5"/>
  <c r="E10" i="5"/>
  <c r="E9" i="5"/>
  <c r="E17" i="5"/>
  <c r="E25" i="5"/>
  <c r="E33" i="5"/>
  <c r="E41" i="5"/>
  <c r="E7" i="5"/>
  <c r="E16" i="5"/>
  <c r="E24" i="5"/>
  <c r="E32" i="5"/>
  <c r="E40" i="5"/>
  <c r="E5" i="5"/>
  <c r="E26" i="5"/>
  <c r="E34" i="5"/>
  <c r="E42" i="5"/>
  <c r="E50" i="5"/>
  <c r="E44" i="5"/>
  <c r="E52" i="5"/>
  <c r="E49" i="5"/>
  <c r="E6" i="5"/>
  <c r="E14" i="5"/>
  <c r="E22" i="5"/>
  <c r="E30" i="5"/>
  <c r="E38" i="5"/>
  <c r="E46" i="5"/>
  <c r="E11" i="5"/>
  <c r="E27" i="5"/>
  <c r="E35" i="5"/>
  <c r="E43" i="5"/>
  <c r="E51" i="5"/>
  <c r="E18" i="5"/>
  <c r="E8" i="5"/>
  <c r="E15" i="5"/>
  <c r="E31" i="5"/>
  <c r="E39" i="5"/>
  <c r="E12" i="5"/>
  <c r="E20" i="5"/>
  <c r="E28" i="5"/>
  <c r="E36" i="5"/>
  <c r="D48" i="10"/>
  <c r="H48" i="10" s="1"/>
  <c r="D26" i="10"/>
  <c r="H26" i="10" s="1"/>
  <c r="G48" i="10"/>
  <c r="D20" i="10"/>
  <c r="H20" i="10" s="1"/>
  <c r="G26" i="10"/>
  <c r="I655" i="11"/>
  <c r="D32" i="10" s="1"/>
  <c r="H32" i="10" s="1"/>
  <c r="D66" i="15" l="1"/>
  <c r="C66" i="15"/>
  <c r="A42" i="15"/>
  <c r="A61" i="15"/>
  <c r="E67" i="15"/>
  <c r="C45" i="15"/>
  <c r="D45" i="15"/>
  <c r="B66" i="1"/>
  <c r="D67" i="15" l="1"/>
  <c r="C67" i="15"/>
  <c r="A43" i="15"/>
  <c r="A64" i="15"/>
  <c r="T104" i="1"/>
  <c r="T68" i="1"/>
  <c r="T103" i="1"/>
  <c r="T97" i="1"/>
  <c r="T84" i="1"/>
  <c r="C399" i="15" s="1"/>
  <c r="T83" i="1"/>
  <c r="C377" i="15" s="1"/>
  <c r="T116" i="1"/>
  <c r="T108" i="1"/>
  <c r="T92" i="1"/>
  <c r="T86" i="1"/>
  <c r="C443" i="15" s="1"/>
  <c r="T117" i="1"/>
  <c r="C1125" i="15" s="1"/>
  <c r="T106" i="1"/>
  <c r="T112" i="1"/>
  <c r="T85" i="1"/>
  <c r="C421" i="15" s="1"/>
  <c r="T89" i="1"/>
  <c r="C509" i="15" s="1"/>
  <c r="T100" i="1"/>
  <c r="T105" i="1"/>
  <c r="C861" i="15" s="1"/>
  <c r="T95" i="1"/>
  <c r="C641" i="15" s="1"/>
  <c r="T75" i="1"/>
  <c r="C201" i="15" s="1"/>
  <c r="T81" i="1"/>
  <c r="C333" i="15" s="1"/>
  <c r="T90" i="1"/>
  <c r="C531" i="15" s="1"/>
  <c r="T102" i="1"/>
  <c r="T110" i="1"/>
  <c r="T96" i="1"/>
  <c r="T74" i="1"/>
  <c r="C179" i="15" s="1"/>
  <c r="T87" i="1"/>
  <c r="C465" i="15" s="1"/>
  <c r="T70" i="1"/>
  <c r="C91" i="15" s="1"/>
  <c r="T82" i="1"/>
  <c r="C355" i="15" s="1"/>
  <c r="T113" i="1"/>
  <c r="C1037" i="15" s="1"/>
  <c r="T79" i="1"/>
  <c r="C289" i="15" s="1"/>
  <c r="T80" i="1"/>
  <c r="C311" i="15" s="1"/>
  <c r="T76" i="1"/>
  <c r="C223" i="15" s="1"/>
  <c r="T73" i="1"/>
  <c r="C157" i="15" s="1"/>
  <c r="T109" i="1"/>
  <c r="T94" i="1"/>
  <c r="T111" i="1"/>
  <c r="C993" i="15" s="1"/>
  <c r="T93" i="1"/>
  <c r="C597" i="15" s="1"/>
  <c r="T101" i="1"/>
  <c r="T114" i="1"/>
  <c r="T67" i="1"/>
  <c r="T77" i="1"/>
  <c r="C245" i="15" s="1"/>
  <c r="T91" i="1"/>
  <c r="C553" i="15" s="1"/>
  <c r="T69" i="1"/>
  <c r="C69" i="15" s="1"/>
  <c r="T107" i="1"/>
  <c r="T71" i="1"/>
  <c r="C113" i="15" s="1"/>
  <c r="T88" i="1"/>
  <c r="T99" i="1"/>
  <c r="T98" i="1"/>
  <c r="T72" i="1"/>
  <c r="C135" i="15" s="1"/>
  <c r="T78" i="1"/>
  <c r="C267" i="15" s="1"/>
  <c r="T115" i="1"/>
  <c r="C1081" i="15" s="1"/>
  <c r="U28" i="1" l="1"/>
  <c r="C487" i="15"/>
  <c r="U47" i="1"/>
  <c r="C905" i="15"/>
  <c r="U46" i="1"/>
  <c r="C883" i="15"/>
  <c r="U37" i="1"/>
  <c r="C685" i="15"/>
  <c r="U34" i="1"/>
  <c r="C619" i="15"/>
  <c r="U43" i="1"/>
  <c r="C817" i="15"/>
  <c r="U49" i="1"/>
  <c r="C949" i="15"/>
  <c r="U32" i="1"/>
  <c r="C575" i="15"/>
  <c r="U44" i="1"/>
  <c r="C839" i="15"/>
  <c r="U36" i="1"/>
  <c r="C663" i="15"/>
  <c r="U40" i="1"/>
  <c r="C751" i="15"/>
  <c r="U48" i="1"/>
  <c r="C927" i="15"/>
  <c r="U39" i="1"/>
  <c r="C729" i="15"/>
  <c r="U54" i="1"/>
  <c r="C1059" i="15"/>
  <c r="U50" i="1"/>
  <c r="C971" i="15"/>
  <c r="U56" i="1"/>
  <c r="C1103" i="15"/>
  <c r="U38" i="1"/>
  <c r="C707" i="15"/>
  <c r="U41" i="1"/>
  <c r="C773" i="15"/>
  <c r="U42" i="1"/>
  <c r="C795" i="15"/>
  <c r="U52" i="1"/>
  <c r="C1015" i="15"/>
  <c r="U55" i="1"/>
  <c r="U9" i="1"/>
  <c r="U10" i="1"/>
  <c r="U15" i="1"/>
  <c r="U57" i="1"/>
  <c r="U8" i="1"/>
  <c r="C47" i="15"/>
  <c r="U13" i="1"/>
  <c r="U14" i="1"/>
  <c r="U45" i="1"/>
  <c r="U27" i="1"/>
  <c r="U7" i="1"/>
  <c r="C25" i="15"/>
  <c r="U16" i="1"/>
  <c r="U20" i="1"/>
  <c r="U29" i="1"/>
  <c r="U18" i="1"/>
  <c r="U31" i="1"/>
  <c r="U19" i="1"/>
  <c r="U25" i="1"/>
  <c r="U23" i="1"/>
  <c r="U35" i="1"/>
  <c r="U12" i="1"/>
  <c r="U11" i="1"/>
  <c r="U33" i="1"/>
  <c r="U53" i="1"/>
  <c r="U30" i="1"/>
  <c r="U24" i="1"/>
  <c r="U26" i="1"/>
  <c r="U17" i="1"/>
  <c r="U51" i="1"/>
  <c r="U22" i="1"/>
  <c r="U21" i="1"/>
  <c r="A44" i="15"/>
  <c r="A65" i="15"/>
  <c r="B91" i="1"/>
  <c r="B145" i="1" s="1"/>
  <c r="B109" i="1"/>
  <c r="B163" i="1" s="1"/>
  <c r="B87" i="1"/>
  <c r="B141" i="1" s="1"/>
  <c r="B95" i="1"/>
  <c r="B149" i="1" s="1"/>
  <c r="B86" i="1"/>
  <c r="B140" i="1" s="1"/>
  <c r="B68" i="1"/>
  <c r="B73" i="1"/>
  <c r="B127" i="1" s="1"/>
  <c r="B74" i="1"/>
  <c r="B128" i="1" s="1"/>
  <c r="B105" i="1"/>
  <c r="B159" i="1" s="1"/>
  <c r="B92" i="1"/>
  <c r="B146" i="1" s="1"/>
  <c r="B104" i="1"/>
  <c r="B158" i="1" s="1"/>
  <c r="B98" i="1"/>
  <c r="B152" i="1" s="1"/>
  <c r="B67" i="1"/>
  <c r="B121" i="1" s="1"/>
  <c r="B76" i="1"/>
  <c r="B96" i="1"/>
  <c r="B150" i="1" s="1"/>
  <c r="B100" i="1"/>
  <c r="B154" i="1" s="1"/>
  <c r="B108" i="1"/>
  <c r="B162" i="1" s="1"/>
  <c r="B77" i="1"/>
  <c r="B131" i="1" s="1"/>
  <c r="B114" i="1"/>
  <c r="B168" i="1" s="1"/>
  <c r="B80" i="1"/>
  <c r="B134" i="1" s="1"/>
  <c r="B110" i="1"/>
  <c r="B89" i="1"/>
  <c r="B143" i="1" s="1"/>
  <c r="B116" i="1"/>
  <c r="B170" i="1" s="1"/>
  <c r="B72" i="1"/>
  <c r="B126" i="1" s="1"/>
  <c r="B88" i="1"/>
  <c r="B142" i="1" s="1"/>
  <c r="B101" i="1"/>
  <c r="B155" i="1" s="1"/>
  <c r="B79" i="1"/>
  <c r="B133" i="1" s="1"/>
  <c r="B102" i="1"/>
  <c r="B156" i="1" s="1"/>
  <c r="B85" i="1"/>
  <c r="B139" i="1" s="1"/>
  <c r="B83" i="1"/>
  <c r="B137" i="1" s="1"/>
  <c r="B78" i="1"/>
  <c r="B132" i="1" s="1"/>
  <c r="B99" i="1"/>
  <c r="B153" i="1" s="1"/>
  <c r="B71" i="1"/>
  <c r="B125" i="1" s="1"/>
  <c r="B93" i="1"/>
  <c r="B147" i="1" s="1"/>
  <c r="B113" i="1"/>
  <c r="B167" i="1" s="1"/>
  <c r="B90" i="1"/>
  <c r="B144" i="1" s="1"/>
  <c r="B112" i="1"/>
  <c r="B166" i="1" s="1"/>
  <c r="B84" i="1"/>
  <c r="B138" i="1" s="1"/>
  <c r="B107" i="1"/>
  <c r="B161" i="1" s="1"/>
  <c r="B111" i="1"/>
  <c r="B165" i="1" s="1"/>
  <c r="B82" i="1"/>
  <c r="B136" i="1" s="1"/>
  <c r="B81" i="1"/>
  <c r="B135" i="1" s="1"/>
  <c r="B106" i="1"/>
  <c r="B160" i="1" s="1"/>
  <c r="B97" i="1"/>
  <c r="B151" i="1" s="1"/>
  <c r="B115" i="1"/>
  <c r="B169" i="1" s="1"/>
  <c r="B69" i="1"/>
  <c r="B123" i="1" s="1"/>
  <c r="B94" i="1"/>
  <c r="B148" i="1" s="1"/>
  <c r="B70" i="1"/>
  <c r="B124" i="1" s="1"/>
  <c r="B75" i="1"/>
  <c r="B129" i="1" s="1"/>
  <c r="B117" i="1"/>
  <c r="B171" i="1" s="1"/>
  <c r="B103" i="1"/>
  <c r="B157" i="1" s="1"/>
  <c r="B122" i="1"/>
  <c r="C30" i="1"/>
  <c r="C26" i="1"/>
  <c r="C8" i="1"/>
  <c r="C20" i="1"/>
  <c r="C56" i="1"/>
  <c r="C54" i="1"/>
  <c r="C44" i="1"/>
  <c r="C50" i="1"/>
  <c r="C19" i="1"/>
  <c r="C53" i="1"/>
  <c r="C55" i="1"/>
  <c r="C13" i="1"/>
  <c r="C36" i="1"/>
  <c r="C40" i="1"/>
  <c r="C12" i="1"/>
  <c r="C27" i="1"/>
  <c r="C49" i="1"/>
  <c r="C21" i="1"/>
  <c r="C39" i="1"/>
  <c r="C46" i="1"/>
  <c r="C7" i="1"/>
  <c r="C10" i="1"/>
  <c r="C32" i="1"/>
  <c r="C11" i="1"/>
  <c r="C51" i="1"/>
  <c r="C17" i="1"/>
  <c r="C22" i="1"/>
  <c r="C15" i="1"/>
  <c r="C38" i="1"/>
  <c r="C52" i="1"/>
  <c r="C18" i="1"/>
  <c r="C37" i="1"/>
  <c r="C35" i="1"/>
  <c r="C24" i="1"/>
  <c r="C42" i="1"/>
  <c r="C57" i="1"/>
  <c r="C48" i="1"/>
  <c r="B164" i="1"/>
  <c r="C47" i="1"/>
  <c r="C29" i="1"/>
  <c r="C9" i="1"/>
  <c r="C25" i="1"/>
  <c r="C41" i="1"/>
  <c r="C43" i="1"/>
  <c r="C34" i="1"/>
  <c r="C16" i="1"/>
  <c r="C14" i="1"/>
  <c r="C33" i="1"/>
  <c r="C45" i="1"/>
  <c r="C23" i="1"/>
  <c r="C28" i="1"/>
  <c r="B130" i="1"/>
  <c r="C31" i="1"/>
  <c r="A45" i="15" l="1"/>
  <c r="A67" i="15" s="1"/>
  <c r="A66" i="15"/>
</calcChain>
</file>

<file path=xl/sharedStrings.xml><?xml version="1.0" encoding="utf-8"?>
<sst xmlns="http://schemas.openxmlformats.org/spreadsheetml/2006/main" count="7866" uniqueCount="2115">
  <si>
    <t xml:space="preserve">State </t>
  </si>
  <si>
    <t xml:space="preserve">Total Voter Turnout </t>
  </si>
  <si>
    <t xml:space="preserve">Alabama </t>
  </si>
  <si>
    <t xml:space="preserve">Alaska </t>
  </si>
  <si>
    <t xml:space="preserve">-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</si>
  <si>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</si>
  <si>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</si>
  <si>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</si>
  <si>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</si>
  <si>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</si>
  <si>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</si>
  <si>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</si>
  <si>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</si>
  <si>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</si>
  <si>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</si>
  <si>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</si>
  <si>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</si>
  <si>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</si>
  <si>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</si>
  <si>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</si>
  <si>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</si>
  <si>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</si>
  <si>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</si>
  <si>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</si>
  <si>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</si>
  <si>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</si>
  <si>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</si>
  <si>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</si>
  <si>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</si>
  <si>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</si>
  <si>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</si>
  <si>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</si>
  <si>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</si>
  <si>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</si>
  <si>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</si>
  <si>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</si>
  <si>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</si>
  <si>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</si>
  <si>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</si>
  <si>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</si>
  <si>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</si>
  <si>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</si>
  <si>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</si>
  <si>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</si>
  <si>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</si>
  <si>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</si>
  <si>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</si>
  <si>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</si>
  <si>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</si>
  <si>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</si>
  <si>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</si>
  <si>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</si>
  <si>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</si>
  <si>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[1]</t>
  </si>
  <si>
    <t>North Dakota does not have voter registration.</t>
  </si>
  <si>
    <t xml:space="preserve">Total By-Mail Ballots Transmitted </t>
  </si>
  <si>
    <t xml:space="preserve">In-Person Early Voters </t>
  </si>
  <si>
    <t xml:space="preserve">Pct. of Transmitted </t>
  </si>
  <si>
    <t xml:space="preserve">Other </t>
  </si>
  <si>
    <t xml:space="preserve">Pct. of Returned </t>
  </si>
  <si>
    <t xml:space="preserve">Alabama [1] </t>
  </si>
  <si>
    <t xml:space="preserve">Connecticut [1] </t>
  </si>
  <si>
    <t xml:space="preserve">Iowa [2] </t>
  </si>
  <si>
    <t xml:space="preserve">Maine [2] </t>
  </si>
  <si>
    <t xml:space="preserve">Missouri [2] </t>
  </si>
  <si>
    <t xml:space="preserve">Montana [1] </t>
  </si>
  <si>
    <t xml:space="preserve">New Hampshire [1] </t>
  </si>
  <si>
    <t xml:space="preserve">New Jersey [1] </t>
  </si>
  <si>
    <t xml:space="preserve">New York [1] </t>
  </si>
  <si>
    <t xml:space="preserve">North Dakota [2] </t>
  </si>
  <si>
    <t xml:space="preserve">Oregon [2,3] </t>
  </si>
  <si>
    <t>By-Mail Ballots Returned by Voters</t>
  </si>
  <si>
    <t>Total  Counted</t>
  </si>
  <si>
    <t>Total Rejected</t>
  </si>
  <si>
    <t>pct of returned</t>
  </si>
  <si>
    <t>total other</t>
  </si>
  <si>
    <t>pct of total ballots cast</t>
  </si>
  <si>
    <t xml:space="preserve">Pennsylvania [1] </t>
  </si>
  <si>
    <t>Alabama reported: “Alabama has in person absentee voting that qualifies as ‘early voting’ but we do not have separate in person and mail absentee numbers”</t>
  </si>
  <si>
    <t>•</t>
  </si>
  <si>
    <t>Montana reported: “F1f: Montana treats early voting as absentee and doesn't track use of early voting in the voter registration system.”</t>
  </si>
  <si>
    <t>New Hampshire reported: “‘-99’ does apply to in-person absentee voting, which NH has at the clerks’ office, and not at the polling place”</t>
  </si>
  <si>
    <t>Overview of Election Administration and Voting in 2018 | 32</t>
  </si>
  <si>
    <t>New Jersey reported: “Cannot report on ballots returned ‘in person’”</t>
  </si>
  <si>
    <t>New York reported: “Data on voters who cast in-person absentee ballots is reported under F1d and could not bebroken out for F1f”</t>
  </si>
  <si>
    <t>Pennsylvania reported: “Sometimes counties will accept absentees in their office, which can technically be consideredin-person early voting, but there is no mechanism in the database to record it as such. It maintains a mark as a normalabsentee. This may lead to a discrepancy in metrics as the practice takes place to some extent, but there is not formalmechanism to capture it yet.”</t>
  </si>
  <si>
    <t>[2]</t>
  </si>
  <si>
    <t>Responded “Does not apply” for In-person early voting.</t>
  </si>
  <si>
    <t>Iowa reported: “In Iowa voting before election day is absentee voting, previous report expressing numbers in early votecenters was at that time construed to include satellite locations of auditors' offices. F1d is all domestic absenteevoters by mail and in-person at the county auditor's office or a satellite location of the auditor's office. Early in personabsentee voting included and can't separate out.”</t>
  </si>
  <si>
    <t>Maine reported: “F1f &amp; F1g: Maine does not have early voting or permanent by mail voting”</t>
  </si>
  <si>
    <t>Oregon reported: “Vote by mail state. F1b response applicable to election office only. No early voting.”</t>
  </si>
  <si>
    <t>[3]</t>
  </si>
  <si>
    <t>Oregon reported “Vote by mail state. Based on instructions reported regular voters as absentee when under Oregon statutethey are not.” Oregon reported in total by-mail ballots transmitted and total by-mail ballots returned the total ballots at thestate level, as an all-by-mail state. However, for counted and rejected by-mail ballots, they seem to report only those ballotsthat are considered by-mail ballots under Oregon’s statute, hence the difference and the large number of non-categorized by-mail ballots in the ‘Other’ column.</t>
  </si>
  <si>
    <t xml:space="preserve">Total Number of Voting Machines Deployed </t>
  </si>
  <si>
    <t xml:space="preserve">DRE without VVPAT </t>
  </si>
  <si>
    <t xml:space="preserve">DRE with VVPAT </t>
  </si>
  <si>
    <t xml:space="preserve">Ballot Marking Devices </t>
  </si>
  <si>
    <t xml:space="preserve">Scanner </t>
  </si>
  <si>
    <t xml:space="preserve">Pct. </t>
  </si>
  <si>
    <t xml:space="preserve">North Dakota </t>
  </si>
  <si>
    <t xml:space="preserve">Oregon [3] </t>
  </si>
  <si>
    <t xml:space="preserve">Wisconsin [4] </t>
  </si>
  <si>
    <t>American Samoa used hand counting in the 2018 election.</t>
  </si>
  <si>
    <t>Missouri reported using DREs with VVPAT but did not provide the number of machines used in each jurisdiction.</t>
  </si>
  <si>
    <t>Oregon reported using scanners but responded “Data not available” to the question asking for the number of machines of this type deployed in each jurisdiction.</t>
  </si>
  <si>
    <t>[4]</t>
  </si>
  <si>
    <t>Wisconsin reported using DREs with VVPAT, ballot marking devices, and scanners in their state. They also noted: “WI does not allow use of DREs that do not include a VVPAT, punch card machines, or lever machines. We do not track the number of machines deployed.”</t>
  </si>
  <si>
    <t xml:space="preserve">Confirmation Notices Sent </t>
  </si>
  <si>
    <t xml:space="preserve">Pct. Active Voters </t>
  </si>
  <si>
    <t xml:space="preserve">valid Result of Confirmation Notice </t>
  </si>
  <si>
    <t xml:space="preserve">Confirmation Returned as Undeliverable </t>
  </si>
  <si>
    <t xml:space="preserve">Status Unknown </t>
  </si>
  <si>
    <t xml:space="preserve">Not Categorized </t>
  </si>
  <si>
    <t xml:space="preserve">Alaska [1] </t>
  </si>
  <si>
    <t xml:space="preserve">Idaho [3] </t>
  </si>
  <si>
    <t xml:space="preserve">Indiana [3] </t>
  </si>
  <si>
    <t xml:space="preserve">Iowa [4] </t>
  </si>
  <si>
    <t xml:space="preserve">Kansas [5] </t>
  </si>
  <si>
    <t xml:space="preserve">Kentucky [6] </t>
  </si>
  <si>
    <t xml:space="preserve">Louisiana [3] </t>
  </si>
  <si>
    <t xml:space="preserve">Maryland [7] </t>
  </si>
  <si>
    <t xml:space="preserve">Massachusetts [3] </t>
  </si>
  <si>
    <t xml:space="preserve">Minnesota [3] </t>
  </si>
  <si>
    <t xml:space="preserve">New Jersey [4] </t>
  </si>
  <si>
    <t xml:space="preserve">North Dakota [8] </t>
  </si>
  <si>
    <t xml:space="preserve">Oregon [4] </t>
  </si>
  <si>
    <t xml:space="preserve">Rhode Island [4] </t>
  </si>
  <si>
    <t xml:space="preserve">Utah [9] </t>
  </si>
  <si>
    <t xml:space="preserve">Vermont [3] </t>
  </si>
  <si>
    <t xml:space="preserve">Wisconsin [10] </t>
  </si>
  <si>
    <t xml:space="preserve">Wyoming [11] </t>
  </si>
  <si>
    <t>Alaska reported: “A8c: Alaska does not have a tracking method for cards returned requesting cancellation in Alaska.”</t>
  </si>
  <si>
    <t>Responded zero to all or most items involved in this table.</t>
  </si>
  <si>
    <t>Responded “Does not apply” to all or most items in the table:</t>
  </si>
  <si>
    <t>81 | Voter Registration: NVRA and Beyond</t>
  </si>
  <si>
    <t>Idaho reported: “A8a only includes the number of notices mailed to voters for being purged for not voting in the last two federal primary and general elections. Idaho law does not require cancellation notices to be mailed to voters except for purging.”</t>
  </si>
  <si>
    <t>Indiana reported: “Indiana’s understanding is this aligns with voter list maintenance activities. Indiana does not send the removal notices referenced by the EAC survey, Indiana provided the number of voter records cancelled due to being in inactive status for more than 2 federal general elections for question A9e.”</t>
  </si>
  <si>
    <t>Louisiana reported: “Confirmation notices are sent pursuant to 52 USC §20507(d)(2). The department of state only collects the data for the total number of sent confirmation notices.”</t>
  </si>
  <si>
    <t>Minnesota reported: “Minnesota is NVRA exempt. Minnesota sends a notice if a registration will be inactivated because of an NCOA or ERIC out-of-state move.”</t>
  </si>
  <si>
    <t>Responded “Data not available” to all or most items in the table:</t>
  </si>
  <si>
    <t>Iowa reported: “System does not track follow up status information”</t>
  </si>
  <si>
    <t>[5]</t>
  </si>
  <si>
    <t>Kansas reported: “The NVRA process is being carried out in all 105 counties. The numbers provided are the best information available to our office.”</t>
  </si>
  <si>
    <t>[6]</t>
  </si>
  <si>
    <t>Kentucky reported: “First postcard, non-forwardable sent. Second postcard has not been sent. Our system tracks all undeliverable mail to qualify for the 2nd postcard mailing and can't differentiate on the status unknown. Therefore, some ‘status unknown’ may be higher.”</t>
  </si>
  <si>
    <t>[7]</t>
  </si>
  <si>
    <t>Maryland reported: “A8d data is included in A8e”</t>
  </si>
  <si>
    <t>[8]</t>
  </si>
  <si>
    <t>[9]</t>
  </si>
  <si>
    <t>Utah reported: “A8a-A8e: these numbers were run through the state's voter registration database based on statuses entered by counties. It appears some counties did not mark confirmation notices as ‘sent,’ even if they were yet are marking the notice as ‘received’ when they get it back; therefore, some counties have a higher number of confirmations received back, than confirmations sent. A8e is not tracked.”</t>
  </si>
  <si>
    <t>[10]</t>
  </si>
  <si>
    <t>Wisconsin reported: “Wisconsin is exempt from NVRA, however we sent notices to voters who have not voted in a 4-year period, as well as ERIC mover mailings.”</t>
  </si>
  <si>
    <t>[11]</t>
  </si>
  <si>
    <t>Only three jurisdictions reported data for this table. The rest of the counties reported: “County does not track information” and responded “Data not available” to the items involved in the table.</t>
  </si>
  <si>
    <t xml:space="preserve">Voters Removed </t>
  </si>
  <si>
    <t xml:space="preserve">Pct. Registered Voters </t>
  </si>
  <si>
    <t xml:space="preserve">Moved Out of Jurisdiction </t>
  </si>
  <si>
    <t xml:space="preserve">Death </t>
  </si>
  <si>
    <t xml:space="preserve">Failure to Return Confirmation Notice </t>
  </si>
  <si>
    <t xml:space="preserve">Voter’s Request </t>
  </si>
  <si>
    <t xml:space="preserve">Felony or Conviction </t>
  </si>
  <si>
    <t xml:space="preserve">Mental Incompetence </t>
  </si>
  <si>
    <t xml:space="preserve">Colorado [1] </t>
  </si>
  <si>
    <t xml:space="preserve">Georgia [2] </t>
  </si>
  <si>
    <t xml:space="preserve">Maine [4] </t>
  </si>
  <si>
    <t xml:space="preserve">Massachusetts [5] </t>
  </si>
  <si>
    <t xml:space="preserve">Michigan [6] </t>
  </si>
  <si>
    <t xml:space="preserve">Minnesota [7] </t>
  </si>
  <si>
    <t xml:space="preserve">Vermont [9] </t>
  </si>
  <si>
    <t xml:space="preserve">Washington [2] </t>
  </si>
  <si>
    <t>Colorado reported: “A9f – voters removed: declared mentally incompetent - Colorado law does not allow cancellation for this reason: C.R.S. 1-2-103 (5) a person confined in a state institution for persons with behavioral or mental health disorders shall not lose the right to vote because of the confinement.”</t>
  </si>
  <si>
    <t>Item A9b (“moved out of jurisdiction”) lists those voters that moved outside of the state’s borders.</t>
  </si>
  <si>
    <t>Georgia reported: “A9b represents voters who moved out of the state”</t>
  </si>
  <si>
    <t>Washington reported: “A9b = moved out of state”</t>
  </si>
  <si>
    <t>Indiana reported: “Although Indiana does not send the removal notices referenced by the EAC survey, Indiana provided the number of voter records cancelled due to being in inactive status for more than 2 federal general elections for question A9e. These statistics represent the majority of cancellations for this reason, based on the county user selecting the option to run this process in batch. However, county users have the option to also cancel voters one-by-one for this reason, but those statistics are not included in the counts for question A9e.”</t>
  </si>
  <si>
    <t>Maine reported: “A9d &amp; A9f-voters not removed in Maine for these reasons”</t>
  </si>
  <si>
    <t>Massachusetts reported: “Voters are removed for felony conviction upon notice from appropriate law enforcement officials only”</t>
  </si>
  <si>
    <t>Michigan reported: “A9d: in MI, registered voters cannot cast a ballot while they are incarcerated serving sentence; however, their registration is never cancelled. Felony convictions alone do not disqualify voters from casting a ballot.”</t>
  </si>
  <si>
    <t>Minnesota reported: “A9d and A9f: voter is not removed but status changes to ‘challenged.’ A9e: did not vote or update registration in prior four years. A9g: voter request not tracked separately, is included in A9h.”</t>
  </si>
  <si>
    <t>Vermont reported: “VT allows citizens with a felony to vote. A9f does not apply in VT.”</t>
  </si>
  <si>
    <t>Wisconsin reported: “Voters are only included in these counts if they remain removed as of this data pull. Voters who were removed during the period and subsequently reregistered during the period are not included”</t>
  </si>
  <si>
    <t xml:space="preserve">invalid Result of Confirmation Notice </t>
  </si>
  <si>
    <t>All</t>
  </si>
  <si>
    <t>No ballots or images</t>
  </si>
  <si>
    <t>Yes</t>
  </si>
  <si>
    <t>North Dakota</t>
  </si>
  <si>
    <t>No audit</t>
  </si>
  <si>
    <t>Not required</t>
  </si>
  <si>
    <t>State</t>
  </si>
  <si>
    <t xml:space="preserve">Machines or by hand </t>
  </si>
  <si>
    <t>No cure</t>
  </si>
  <si>
    <t>https://www.nytimes.com/interactive/2020/10/07/upshot/mail-voting-ballots-signature-matching.html</t>
  </si>
  <si>
    <t>https://www.eac.gov/sites/default/files/eac_assets/1/6/2018_EAVS_Report.pdf</t>
  </si>
  <si>
    <t>https://commons.wikimedia.org/wiki/File:Ballot-foia.png</t>
  </si>
  <si>
    <t>https://www.rcfp.org/open-government-sections/i-election-records/</t>
  </si>
  <si>
    <t>https://web.archive.org/web/20130217200102/http://www.nass.org/index.php?option=com_docman&amp;task=doc_download&amp;gid=95</t>
  </si>
  <si>
    <t>http://www.votewell.net/audits.html</t>
  </si>
  <si>
    <t>https://verifiedvoting.org/verifier/</t>
  </si>
  <si>
    <t>https://verifiedvoting.org/auditlaws/</t>
  </si>
  <si>
    <t>https://www.ncsl.org/research/elections-and-campaigns/vopp-table-15-states-that-permit-voters-to-correct-signature-discrepancies.aspx</t>
  </si>
  <si>
    <t>www.voteathome.org/policy-star-rankings</t>
  </si>
  <si>
    <t>No</t>
  </si>
  <si>
    <t>No signature checks</t>
  </si>
  <si>
    <t>Scoring System, bigger numbers are better</t>
  </si>
  <si>
    <t>tu</t>
  </si>
  <si>
    <t>re</t>
  </si>
  <si>
    <t>nu</t>
  </si>
  <si>
    <t>no</t>
  </si>
  <si>
    <t>ab</t>
  </si>
  <si>
    <t>go</t>
  </si>
  <si>
    <t>https://en.wikipedia.org/wiki/Redistricting_commission</t>
  </si>
  <si>
    <t>Sources:</t>
  </si>
  <si>
    <t>do</t>
  </si>
  <si>
    <t>ha</t>
  </si>
  <si>
    <t>ho</t>
  </si>
  <si>
    <t>2020 update</t>
  </si>
  <si>
    <t>05%bmd</t>
  </si>
  <si>
    <t>00%bmd</t>
  </si>
  <si>
    <t>31%bmd</t>
  </si>
  <si>
    <t>30%dre,60%bmd</t>
  </si>
  <si>
    <t>03%bmd</t>
  </si>
  <si>
    <t>Statistical</t>
  </si>
  <si>
    <t>?</t>
  </si>
  <si>
    <t>ad</t>
  </si>
  <si>
    <t xml:space="preserve">5-All hand-marked ballots except up to 15% for disabilities and overseas.
3-Computers mark 15% or more of ballots (BMD)
1-Over 15% lack any paper trail. </t>
  </si>
  <si>
    <t>Checking Election Results</t>
  </si>
  <si>
    <t>http://www.electproject.org/2020g</t>
  </si>
  <si>
    <t>Expanding Absentee/Mail Eligibility (1)</t>
  </si>
  <si>
    <t>Mailing Applications (2)</t>
  </si>
  <si>
    <t>Mailing Ballots to All Eligible Voters (3)</t>
  </si>
  <si>
    <t>When Ballot Processing Begins</t>
  </si>
  <si>
    <t>Absentee/Mail Ballot Receipt Deadline</t>
  </si>
  <si>
    <t>Alabama</t>
  </si>
  <si>
    <t>Yes, any voter may use illness or infirmity as an excuse.</t>
  </si>
  <si>
    <t>7 a.m. on Election Day.</t>
  </si>
  <si>
    <t>Noon on Election Day if postmarked the day before Election Day. Day before Election Day if returning in person.</t>
  </si>
  <si>
    <t>Alaska (4)</t>
  </si>
  <si>
    <t>N/A</t>
  </si>
  <si>
    <t>Seven days before Election Day.</t>
  </si>
  <si>
    <t>10 days after Election Day if postmarked by Election Day.</t>
  </si>
  <si>
    <t>Arkansas</t>
  </si>
  <si>
    <t>Yes, any voter may use illness or disability as an excuse.</t>
  </si>
  <si>
    <t>Election Day if returned by mail or the day before Election Day if returned in person.</t>
  </si>
  <si>
    <t>Arizona</t>
  </si>
  <si>
    <t>14 days before Election Day.</t>
  </si>
  <si>
    <t>Election Day by 7pm.</t>
  </si>
  <si>
    <t>California</t>
  </si>
  <si>
    <t>Yes, for November 2020.</t>
  </si>
  <si>
    <t>29 days before Election Day.</t>
  </si>
  <si>
    <t>17 days after Election Day if postmarked by Election Day.</t>
  </si>
  <si>
    <t>Colorado</t>
  </si>
  <si>
    <t>Yes, for all elections.</t>
  </si>
  <si>
    <t>Upon receipt.</t>
  </si>
  <si>
    <t>Connecticut (5)</t>
  </si>
  <si>
    <t>Yes, any voter may use COVID-19 as an excuse.</t>
  </si>
  <si>
    <t>14 days before Election Day (2020 only).</t>
  </si>
  <si>
    <t>Close of polls on Election Day.</t>
  </si>
  <si>
    <t>Delaware</t>
  </si>
  <si>
    <t>Yes, no excuse required.</t>
  </si>
  <si>
    <t>Friday before Election Day.</t>
  </si>
  <si>
    <t>District of Columbia</t>
  </si>
  <si>
    <t>Signatures can be verified and the secrecy envelope removed prior to tabulation. Exact timing not specified.</t>
  </si>
  <si>
    <t>Florida</t>
  </si>
  <si>
    <t>22 days before Election Day.</t>
  </si>
  <si>
    <t>7pm on Election Day.</t>
  </si>
  <si>
    <t>Georgia</t>
  </si>
  <si>
    <t>Hawaii</t>
  </si>
  <si>
    <t>Idaho</t>
  </si>
  <si>
    <t>8pm on Election Day.</t>
  </si>
  <si>
    <t>Illinois</t>
  </si>
  <si>
    <t>14 days after Election Day if postmarked by Election Day.</t>
  </si>
  <si>
    <t>Indiana</t>
  </si>
  <si>
    <t>On Election Day. (Initial signature review can be done before Election Day).</t>
  </si>
  <si>
    <t>Noon on Election Day.</t>
  </si>
  <si>
    <t>Iowa</t>
  </si>
  <si>
    <t>The Saturday before Election Day (2020 only).</t>
  </si>
  <si>
    <t>Noon on the sixth day after Election Day if postmarked the day before Election Day,</t>
  </si>
  <si>
    <t>Kansas</t>
  </si>
  <si>
    <t>Prior to Election Day, timing not specified.</t>
  </si>
  <si>
    <t>3 days after Election Day if postmarked by Election Day.</t>
  </si>
  <si>
    <t>Kentucky</t>
  </si>
  <si>
    <t>Sep. 21, 2020.</t>
  </si>
  <si>
    <t>Louisiana</t>
  </si>
  <si>
    <t>The day before Election Day if the parish has more than 1,000 absentee ballots, or on Election Day if less than 1,000 absentee ballots.</t>
  </si>
  <si>
    <t>The day before Election Day.</t>
  </si>
  <si>
    <t>Maine</t>
  </si>
  <si>
    <t>Seven days before Election Day (2020 only).</t>
  </si>
  <si>
    <t>Election Day.</t>
  </si>
  <si>
    <t>Maryland (6)</t>
  </si>
  <si>
    <t>Oct. 1, 2020 (2020 only).</t>
  </si>
  <si>
    <t>Massachusetts</t>
  </si>
  <si>
    <t>Michigan</t>
  </si>
  <si>
    <t>In cities with population over 25,000, processing may begin the day before Election Day. (2020 only)</t>
  </si>
  <si>
    <t>Close of polls on Election Day. (pending litigation)</t>
  </si>
  <si>
    <t>Minnesota (7)</t>
  </si>
  <si>
    <t>Processing upon receipt and envelopes opened fourteen days before Election Day. (2020 only)</t>
  </si>
  <si>
    <t>7 days after Election Day if postmarked by Election Day. (pending litigation)</t>
  </si>
  <si>
    <t>Mississippi (8)</t>
  </si>
  <si>
    <t>Yes, voters who test positive for COVID-19 or are quarantined may request an absentee ballot.</t>
  </si>
  <si>
    <t>On Election Day.</t>
  </si>
  <si>
    <t>5 business days after Election Day if postmarked by Election Day.</t>
  </si>
  <si>
    <t>Missouri</t>
  </si>
  <si>
    <t>Yes, voters who test positive for COVID-19 or are in an at-risk category may request an absentee ballot.</t>
  </si>
  <si>
    <t>Five days before Election Day.</t>
  </si>
  <si>
    <t>Montana</t>
  </si>
  <si>
    <t>Yes, counties' choice.</t>
  </si>
  <si>
    <t>Signature verification upon receipt, envelopes opened three days before Election Day.</t>
  </si>
  <si>
    <t>Nebraska</t>
  </si>
  <si>
    <t>Second Friday before Election Day.</t>
  </si>
  <si>
    <t>Nevada</t>
  </si>
  <si>
    <t>7 days after Election Day if postmarked by Election Day. Ballots without postmarks will be accepted up to 3 days after Election Day.</t>
  </si>
  <si>
    <t>New Hampshire (9)</t>
  </si>
  <si>
    <t>Yes, any voter may use COVID-19 as an excuse.</t>
  </si>
  <si>
    <t>Thursday, Oct. 29, 2020. (2020 only).</t>
  </si>
  <si>
    <t>5pm on Election Day.</t>
  </si>
  <si>
    <t>New Jersey (10)</t>
  </si>
  <si>
    <t>7 days after Election Day if postmarked by Election Day. Ballots without postmarks will be accepted up to 2 days after Election Day.</t>
  </si>
  <si>
    <t>New Mexico</t>
  </si>
  <si>
    <t>Yes (counties choice)</t>
  </si>
  <si>
    <t>If more than 10,000 absentee ballots are sent in a county, they may be opened and inserted into an electronic voting machine two weeks before Election Day. If fewer than 10,000 absentee ballots are sent, processing may begin four days before the election.</t>
  </si>
  <si>
    <t>New York</t>
  </si>
  <si>
    <t>Yes, any voter may use illness as an excuse.</t>
  </si>
  <si>
    <t>7 days after Election Day if postmarked by Election Day. Ballots without postmarks will be accepted up to the day after Election Day.</t>
  </si>
  <si>
    <t>North Carolina (11)</t>
  </si>
  <si>
    <t>Fifth Tuesday before Election Day.</t>
  </si>
  <si>
    <t>9 days after Election Day if postmarked by Election Day. (pending litigation)</t>
  </si>
  <si>
    <t>October 29, 2020. (2020 only)</t>
  </si>
  <si>
    <t>6 days after Election Day if postmarked the day before Election Day.</t>
  </si>
  <si>
    <t>Ohio</t>
  </si>
  <si>
    <t>Processing may begin before the time for counting ballots. Exact timing not specified.</t>
  </si>
  <si>
    <t>10 days after Election Day if postmarked the day before Election Day.</t>
  </si>
  <si>
    <t>Oklahoma</t>
  </si>
  <si>
    <t>10 a.m. on the Thursday before Election Day.</t>
  </si>
  <si>
    <t>Oregon</t>
  </si>
  <si>
    <t>Pennsylvania</t>
  </si>
  <si>
    <t>Rhode Island (12)</t>
  </si>
  <si>
    <t>20 days before Election Day. (2020 only)</t>
  </si>
  <si>
    <t>South Carolina</t>
  </si>
  <si>
    <t>Nov. 1, 2020 at 7 a.m. (2020 only)</t>
  </si>
  <si>
    <t>South Dakota</t>
  </si>
  <si>
    <t>Processing may begin when sealed absentee ballots are delivered to precincts with the election supplies.</t>
  </si>
  <si>
    <t>Tennessee</t>
  </si>
  <si>
    <t>Election Day. Ballots must be mailed and cannot be returned in person.</t>
  </si>
  <si>
    <t>Texas</t>
  </si>
  <si>
    <t>1 day after Election Day if postmarked by Election Day.</t>
  </si>
  <si>
    <t>Utah</t>
  </si>
  <si>
    <t>Processing may begin before Election Day. Exact timing not specified.</t>
  </si>
  <si>
    <t>Absentee ballots must be postmarked by the day before Election Day and received by noon on the day of the county canvass (which varies by county but may be as late as Nov. 17).</t>
  </si>
  <si>
    <t>Vermont</t>
  </si>
  <si>
    <t>Day before Election Day.</t>
  </si>
  <si>
    <t>Election Day if returning by mail, the day before Election Day if returning in person.</t>
  </si>
  <si>
    <t>Virginia (13)</t>
  </si>
  <si>
    <t>Before Election Day as needed to expedite counting absentee ballots.</t>
  </si>
  <si>
    <t>Washington</t>
  </si>
  <si>
    <t>Postmarked by Election Day.</t>
  </si>
  <si>
    <t>West Virginia</t>
  </si>
  <si>
    <t>6 days after Election Day if postmarked by Election Day.</t>
  </si>
  <si>
    <t>Wisconsin</t>
  </si>
  <si>
    <t>After polls open on Election Day.</t>
  </si>
  <si>
    <t>Wyoming</t>
  </si>
  <si>
    <t>https://www.ncsl.org/research/elections-and-campaigns/absentee-and-mail-voting-policies-in-effect-for-the-2020-election.aspx</t>
  </si>
  <si>
    <t>Application</t>
  </si>
  <si>
    <t>Ballot</t>
  </si>
  <si>
    <t>Ballot in 2020</t>
  </si>
  <si>
    <t>Neither</t>
  </si>
  <si>
    <t>Mail Application or Ballot to All?</t>
  </si>
  <si>
    <t>Vote by Mail with No Specific Reason?</t>
  </si>
  <si>
    <t>5-Yes
1-No</t>
  </si>
  <si>
    <t>nr</t>
  </si>
  <si>
    <t>Gov. names tiebreaker</t>
  </si>
  <si>
    <t>Partisan officials</t>
  </si>
  <si>
    <t>(Graph is at bottom of page)</t>
  </si>
  <si>
    <t>Each column of scores above is a bar graph. Numbers below create supplementary bar graphs. The numbers above and below for each state always add to 5, so next graph starts aligned. These supplementary graphs are displayed in white so they disappear on graph.</t>
  </si>
  <si>
    <t>Weight in Scoring</t>
  </si>
  <si>
    <t>Process Ballots on Receipt, before Election Day?</t>
  </si>
  <si>
    <t>States by Scores</t>
  </si>
  <si>
    <t>https://www.census.gov/topics/public-sector/voting.html</t>
  </si>
  <si>
    <t>no limit</t>
  </si>
  <si>
    <t>https://www.ncsl.org/Portals/1/Documents/Elections/Contribution-Limits-to-Candidates-2019-2020.pdf?ver=2019-10-02-132802-117</t>
  </si>
  <si>
    <t>https://ballotpedia.org/State-by-state_comparison_of_campaign_finance_requirements</t>
  </si>
  <si>
    <t>https://code.dccouncil.us/dc/council/code/sections/1-1163.33.html</t>
  </si>
  <si>
    <t>t18</t>
  </si>
  <si>
    <t>tm</t>
  </si>
  <si>
    <t>cl</t>
  </si>
  <si>
    <t>Governor, 2018</t>
  </si>
  <si>
    <t>Senate 2020</t>
  </si>
  <si>
    <t>House 2020</t>
  </si>
  <si>
    <t>Limit from company or Union</t>
  </si>
  <si>
    <t>https://ballotpedia.org/State-by-state_comparison_of_campaign_finance_requirements updated with https://www.ncsl.org/Portals/1/Documents/Elections/Contribution-Limits-to-Candidates-2019-2020.pdf?ver=2019-10-02-132802-117</t>
  </si>
  <si>
    <t>How many times can they give maximum to senator in 4 years?</t>
  </si>
  <si>
    <t>How many times can they give maximum to representative in 4 years?</t>
  </si>
  <si>
    <t>Max to senator in 4 years</t>
  </si>
  <si>
    <t>Max to rep in 4 years</t>
  </si>
  <si>
    <t>Maximum Contributons in 4 Years, Average of House+Senate</t>
  </si>
  <si>
    <t>Unlimited</t>
  </si>
  <si>
    <t>Alaska</t>
  </si>
  <si>
    <t>Limits apply per year.</t>
  </si>
  <si>
    <t>Limits apply per election.</t>
  </si>
  <si>
    <t>Connecticut</t>
  </si>
  <si>
    <t>LImits apply per election cycle.</t>
  </si>
  <si>
    <t>https://casetext.com/regulation/district-of-columbia-administrative-code/title-3-elections-and-ethics/chapter-3-30-campaign-finance-operations-committees-candidates-constituent-service-programs-statehood-funds/rule-3-3011-limitations-on-contributions</t>
  </si>
  <si>
    <t>Limits apply per election cycle.</t>
  </si>
  <si>
    <t>Maryland</t>
  </si>
  <si>
    <t>Limits apply per four-year election cycle.</t>
  </si>
  <si>
    <t>Limits apply per calendar year.</t>
  </si>
  <si>
    <t>Minnesota</t>
  </si>
  <si>
    <t>Limits apply per two-year election segment.</t>
  </si>
  <si>
    <t>Mississippi</t>
  </si>
  <si>
    <t>Limits apply per election.[2]</t>
  </si>
  <si>
    <t>Limits apply per election.[3]</t>
  </si>
  <si>
    <t>LImits apply per election.</t>
  </si>
  <si>
    <t>New Hampshire</t>
  </si>
  <si>
    <t>LImits apply per election.to candidates agreeing to spending limits</t>
  </si>
  <si>
    <t>New Jersey</t>
  </si>
  <si>
    <t>Limits apply per  election Cycle</t>
  </si>
  <si>
    <t>North Carolina</t>
  </si>
  <si>
    <t>Limits apply per campaign.</t>
  </si>
  <si>
    <t>Rhode Island</t>
  </si>
  <si>
    <t>Limits apply per two-year election cycle.</t>
  </si>
  <si>
    <t>Virginia</t>
  </si>
  <si>
    <t>per election cycle</t>
  </si>
  <si>
    <t>Total population</t>
  </si>
  <si>
    <t>Total citizen population</t>
  </si>
  <si>
    <t>Total registered</t>
  </si>
  <si>
    <t>Percent registered
(Total)</t>
  </si>
  <si>
    <t>Percent registered
(Citizen)</t>
  </si>
  <si>
    <t>Percent voted
(Total)</t>
  </si>
  <si>
    <t>Percent voted
(Citizen)</t>
  </si>
  <si>
    <t>Minority</t>
  </si>
  <si>
    <t xml:space="preserve"> Minority Turnout Gap</t>
  </si>
  <si>
    <t>US</t>
  </si>
  <si>
    <t>Total</t>
  </si>
  <si>
    <t/>
  </si>
  <si>
    <t>Male</t>
  </si>
  <si>
    <t>Female</t>
  </si>
  <si>
    <t>White alone</t>
  </si>
  <si>
    <t>White non-Hispanic alone</t>
  </si>
  <si>
    <t>Black alone</t>
  </si>
  <si>
    <t>Asian alone</t>
  </si>
  <si>
    <t>Hispanic (of any race)</t>
  </si>
  <si>
    <t>White alone or in combination</t>
  </si>
  <si>
    <t>Black alone or in combination</t>
  </si>
  <si>
    <t>Asian alone or in combination</t>
  </si>
  <si>
    <t>ALABAMA</t>
  </si>
  <si>
    <t>B</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</si>
  <si>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</si>
  <si>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</si>
  <si>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</si>
  <si>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</si>
  <si>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</si>
  <si>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</si>
  <si>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</si>
  <si>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</si>
  <si>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</si>
  <si>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</si>
  <si>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</si>
  <si>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</si>
  <si>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</si>
  <si>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</si>
  <si>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</si>
  <si>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</si>
  <si>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</si>
  <si>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</si>
  <si>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</si>
  <si>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</si>
  <si>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</si>
  <si>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</si>
  <si>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</si>
  <si>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</si>
  <si>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</si>
  <si>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</si>
  <si>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</si>
  <si>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</si>
  <si>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</si>
  <si>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</si>
  <si>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</si>
  <si>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</si>
  <si>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</si>
  <si>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</si>
  <si>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</si>
  <si>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</si>
  <si>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</si>
  <si>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</si>
  <si>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</si>
  <si>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</si>
  <si>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</si>
  <si>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</si>
  <si>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</si>
  <si>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</si>
  <si>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</si>
  <si>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</si>
  <si>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</si>
  <si>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</si>
  <si>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District Of Columbia</t>
  </si>
  <si>
    <t>WEST VIRGINIA</t>
  </si>
  <si>
    <t>WISCONSIN</t>
  </si>
  <si>
    <t>WYOMING</t>
  </si>
  <si>
    <t xml:space="preserve">NOTES: </t>
  </si>
  <si>
    <t xml:space="preserve">A dash '-' represents zero or rounds to zero. </t>
  </si>
  <si>
    <t>The symbol B means that the base is less than 75,000 and therefore too small to show the derived measure.</t>
  </si>
  <si>
    <t>Estimates may not sum to totals due to rounding.</t>
  </si>
  <si>
    <t>(In thousands)</t>
  </si>
  <si>
    <t>% voted, citizens</t>
  </si>
  <si>
    <t>STATE</t>
  </si>
  <si>
    <t>Age</t>
  </si>
  <si>
    <t>Total voted</t>
  </si>
  <si>
    <t>18-24 except small states</t>
  </si>
  <si>
    <t>18-24 all states</t>
  </si>
  <si>
    <t>18 to 24</t>
  </si>
  <si>
    <t>25 to 34</t>
  </si>
  <si>
    <t>35 to 44</t>
  </si>
  <si>
    <t>45 to 64</t>
  </si>
  <si>
    <t>65+</t>
  </si>
  <si>
    <t>Public Can Recount w/Copies</t>
  </si>
  <si>
    <t>Days to Cure</t>
  </si>
  <si>
    <t>Good Audit Sample</t>
  </si>
  <si>
    <t>Audit All Contests</t>
  </si>
  <si>
    <t>Avoid Gerry- manders</t>
  </si>
  <si>
    <t>Hand 
Tally 
Audits</t>
  </si>
  <si>
    <t>Early Voting Begins</t>
  </si>
  <si>
    <t>Early Voting Ends</t>
  </si>
  <si>
    <t>Locations</t>
  </si>
  <si>
    <t>Hours and Days</t>
  </si>
  <si>
    <t>Fifty-five days before the election (in-person absentee only)</t>
  </si>
  <si>
    <t>5 p.m. day prior to election</t>
  </si>
  <si>
    <t>Absentee Election Manager offices</t>
  </si>
  <si>
    <t>Not specified</t>
  </si>
  <si>
    <t>AS §15.20.064, 15.20.045 and 6 AAC 25.500</t>
  </si>
  <si>
    <t>Fifteen days before election</t>
  </si>
  <si>
    <t>Day of election</t>
  </si>
  <si>
    <t>Elections supervisors’ offices</t>
  </si>
  <si>
    <t>Other locations as designated by election director</t>
  </si>
  <si>
    <t>Varies by location</t>
  </si>
  <si>
    <t>ARS §16-541, 16-542</t>
  </si>
  <si>
    <t>Twenty-six days before election</t>
  </si>
  <si>
    <t>Friday before election</t>
  </si>
  <si>
    <t>Recorder’s office</t>
  </si>
  <si>
    <t>Any other locations in the county the recorder deems necessary</t>
  </si>
  <si>
    <t>AR Code §7-5-418</t>
  </si>
  <si>
    <t>5 p.m. Monday before election</t>
  </si>
  <si>
    <t>Offices of county clerk</t>
  </si>
  <si>
    <t>Other locations as determined by county board of election commissioners</t>
  </si>
  <si>
    <t>Elec. Code §3001, 3018</t>
  </si>
  <si>
    <t>Twenty-nine days before election</t>
  </si>
  <si>
    <t>Day before election</t>
  </si>
  <si>
    <t>County election officials’ offices</t>
  </si>
  <si>
    <t>Satellite locations as determined by county election officials</t>
  </si>
  <si>
    <t>Varies from county to county</t>
  </si>
  <si>
    <t>Del. Code Title 15, Chapter 54</t>
  </si>
  <si>
    <t>(Note: goes into effect in 2022)</t>
  </si>
  <si>
    <t>At least 10 days before an election</t>
  </si>
  <si>
    <t>Sunday before election</t>
  </si>
  <si>
    <t>Designated by state election commissioner</t>
  </si>
  <si>
    <t>At least one per county and one additional in the City of Wilmington</t>
  </si>
  <si>
    <t>At least eight hours per day. Polling sites must open at 7 a.m. on at least five days of early voting. Closing time is 7 p.m.</t>
  </si>
  <si>
    <t>Includes the Saturday and Sunday before the election</t>
  </si>
  <si>
    <t>DC ST § 1-1001.09</t>
  </si>
  <si>
    <t>Seven days before election, but in-person absentee voting is available 15 days before</t>
  </si>
  <si>
    <t>Saturday before election for early voting, day before election for in-person absentee</t>
  </si>
  <si>
    <t>Council Chambers</t>
  </si>
  <si>
    <t>One satellite location in each ward</t>
  </si>
  <si>
    <t>8:30 a.m.-7 p.m.</t>
  </si>
  <si>
    <t>Sunday excluded</t>
  </si>
  <si>
    <t>Fla. Stat. §101.657</t>
  </si>
  <si>
    <t>Ten days before election</t>
  </si>
  <si>
    <t>May be offered 11 to 15 days before an election that contains state and federal races, at the discretion of the elections supervisor </t>
  </si>
  <si>
    <t>Three days before election</t>
  </si>
  <si>
    <t>May end two days before an election that contains state and federal races, at the discretion of the elections supervisor</t>
  </si>
  <si>
    <t>Main or branch offices of  elections supervisors</t>
  </si>
  <si>
    <t>Other sites designated by the elections supervisor (locations must provide all voters in that area with equal opportunity to vote)</t>
  </si>
  <si>
    <t>No less than eight or more than 12 hours per day</t>
  </si>
  <si>
    <t>Election supervisors may choose to provide additional days of early voting, including weekends</t>
  </si>
  <si>
    <t>GA Code §21-2-380 and §21-2-382</t>
  </si>
  <si>
    <t>Fourth Monday prior to a primary or election; as soon as possible prior to a runoff</t>
  </si>
  <si>
    <t>Friday immediately prior to a primary, election or runoff</t>
  </si>
  <si>
    <t>Board of registrars’ offices</t>
  </si>
  <si>
    <t>Other sites as designated by boards of registrars (must be a government building generally accessible to the public)</t>
  </si>
  <si>
    <t>Normal business hours on weekdays</t>
  </si>
  <si>
    <t>9 a.m.-4 p.m. on the second Saturday prior to primary or election</t>
  </si>
  <si>
    <t>Election officials may provide for early voting beyond regular business hours</t>
  </si>
  <si>
    <t>ID Code §34-1006 and 34-1002</t>
  </si>
  <si>
    <t>Third Monday before election (in-person absentee)</t>
  </si>
  <si>
    <t>5 p.m., Friday before election</t>
  </si>
  <si>
    <t>Determined by county clerk</t>
  </si>
  <si>
    <t>10 ILCS 5/19A-15 and 10 ILCS 5/19A-20</t>
  </si>
  <si>
    <t>Fortieth day before election for temporary polling locations and 15th day before election for permanent locations</t>
  </si>
  <si>
    <t>End of the day before election day</t>
  </si>
  <si>
    <t>An election authority may establish permanent and temporary polling places for early voting at locations throughout the election authority’s jurisdiction, including but not limited to:</t>
  </si>
  <si>
    <t>Municipal clerk’s office</t>
  </si>
  <si>
    <t>Township clerk’s office</t>
  </si>
  <si>
    <t>Road district clerk’s office</t>
  </si>
  <si>
    <t>County or local public agency office</t>
  </si>
  <si>
    <t>Early voting locations must be provided at public universities</t>
  </si>
  <si>
    <t>Permanent early voting locations must remain open from the 15tth day before an election during the hours of 8:30 a.m.-4:30 p.m. or 9 a.m.-5 p.m. on weekdays.</t>
  </si>
  <si>
    <t>Beginning eight days before an election, they must remain open 8:30 a.m.-7 p.m. or 9 a.m. -7 p.m. on weekdays, 9 a.m.-Noon on Saturdays and holidays, and 10 a.m.-4 p.m. on Sundays.</t>
  </si>
  <si>
    <t>Permanent early voting locations must stay open at least eight hours on any holiday and a total of at least 14 hours on the final weekend during the early voting period.</t>
  </si>
  <si>
    <t>Election authorities may decide the days and hours for temporary early voting locations, beginning the fortieth day before an election.</t>
  </si>
  <si>
    <t>Ind. Code §3-11-4-1 and 3-11-10-26</t>
  </si>
  <si>
    <t>Twenty-eight days before election (in-person absentee)</t>
  </si>
  <si>
    <t>Noon, day before election</t>
  </si>
  <si>
    <t>Office of circuit court clerk</t>
  </si>
  <si>
    <t>County election board may adopt a resolution to authorize the circuit court clerk to establish satellite offices for early voting</t>
  </si>
  <si>
    <t>The office of the circuit court clerk must permit in-person absentee voting for at least seven hours on each of the two Saturdays preceding election day, but a county with fewer than 20,000 voters may reduce this to a minimum of four hours on each of the two Saturdays preceding election day</t>
  </si>
  <si>
    <t>IA Code §53.10 and 53.11(b)</t>
  </si>
  <si>
    <t>Twenty-nine days before election (in-person absentee)</t>
  </si>
  <si>
    <t>5 p.m., day before election</t>
  </si>
  <si>
    <t>Commissioners’ offices</t>
  </si>
  <si>
    <t>Satellite locations may be established by commissioner</t>
  </si>
  <si>
    <t>Satellite location must be established upon receipt of a petition signed by at least 100 eligible electors requesting a specific location</t>
  </si>
  <si>
    <t>A satellite station established by petition must be open at least one day for a minimum of six hours</t>
  </si>
  <si>
    <t>KSA §25-1119, 25-1122a, 25-1123</t>
  </si>
  <si>
    <t>Twenty days before election or Tuesday before election (varies by county)</t>
  </si>
  <si>
    <t>Offices of county election officers</t>
  </si>
  <si>
    <t>County election officers may designate satellite locations</t>
  </si>
  <si>
    <t>LRS 18:1303 and 1309</t>
  </si>
  <si>
    <t>Fourteen days before election</t>
  </si>
  <si>
    <t>Seven days before election</t>
  </si>
  <si>
    <t>Registrars’ offices</t>
  </si>
  <si>
    <t>Registrar may provide alternate location in the courthouse or a public building in the immediate vicinity thereof</t>
  </si>
  <si>
    <t>One branch office of the registrar, as long as it is in a public building</t>
  </si>
  <si>
    <t>8:30 a.m.-6 p.m., Monday through Saturday</t>
  </si>
  <si>
    <t>Holidays excluded</t>
  </si>
  <si>
    <t>Title 21-A §753B(2) and 753-B(8)</t>
  </si>
  <si>
    <t>In-person absentee voting available as soon as absentee ballots are ready (30-45 days before election)</t>
  </si>
  <si>
    <t>Three business days before election, unless the voter has an acceptable excuse.</t>
  </si>
  <si>
    <t>Municipal clerks’ offices</t>
  </si>
  <si>
    <t>During regular business hours on days when clerks’ offices are open</t>
  </si>
  <si>
    <t>Election Law §10-301.1</t>
  </si>
  <si>
    <t>Monday, Oct. 26 (2020 only)</t>
  </si>
  <si>
    <t>Monday, Nov. 2 (2020 only)</t>
  </si>
  <si>
    <t>Established by State Board of Elections in collaboration with local boards</t>
  </si>
  <si>
    <t>Number required depends on county population and ranges from one to five per county</t>
  </si>
  <si>
    <t>7 a.m.-8 p.m. (2020 general election)</t>
  </si>
  <si>
    <t>10 a.m.-8 p.m. each day in all other elections</t>
  </si>
  <si>
    <t>Constitution Article II, Section 4 (as amended by Ballot Proposal 3 in 2018)</t>
  </si>
  <si>
    <t>In-person absentee voting during the 40 days before an election</t>
  </si>
  <si>
    <t>At least one location</t>
  </si>
  <si>
    <t>During regular business hours and for at least eight hours during the Saturday and/or Sunday immediately prior to the election.</t>
  </si>
  <si>
    <t>Local election officials have the authority to make in-person absentee voting available for additional times and places beyond what is required.</t>
  </si>
  <si>
    <t>Massachussets </t>
  </si>
  <si>
    <t>M.G.L.A. 54 §25B</t>
  </si>
  <si>
    <t>(only available for state biennial elections)</t>
  </si>
  <si>
    <t>Eleven days before election</t>
  </si>
  <si>
    <t>Second business day before election (Friday before)</t>
  </si>
  <si>
    <t>City hall election office and town clerk’s office</t>
  </si>
  <si>
    <t>Alternate or additional locations may be provided at the discrection of the city or town registrar</t>
  </si>
  <si>
    <t>Regular business hours. City or town clerks may provide additional hours (including weekends) at their discretion.</t>
  </si>
  <si>
    <t>M.S.A. §203B.081,  203B.085</t>
  </si>
  <si>
    <t>Forty-six days before election (in-person absentee)</t>
  </si>
  <si>
    <t>5 p.m. the day before election</t>
  </si>
  <si>
    <t>Elections offices or any other location designated by county auditor</t>
  </si>
  <si>
    <t>Monday through Friday regular business hours.</t>
  </si>
  <si>
    <t>10 a.m.-3 p.m. on Saturday before election; 10 a.m.-5 p.m. on the day before Election Day.</t>
  </si>
  <si>
    <t>M.C.A. §13-13-205</t>
  </si>
  <si>
    <t>Thirty days before election (in-person absentee)</t>
  </si>
  <si>
    <t>Elections offices</t>
  </si>
  <si>
    <t>Thirty days before each election.</t>
  </si>
  <si>
    <t>Election Day</t>
  </si>
  <si>
    <t>County clerk or election commissioners’ offices</t>
  </si>
  <si>
    <t>N.R.S. §293.356 et seq.</t>
  </si>
  <si>
    <t>Third Saturday preceding election</t>
  </si>
  <si>
    <t>Permanent places for early voting as designated by county clerk</t>
  </si>
  <si>
    <t>Branch polling places for early voting as designated by county clerk</t>
  </si>
  <si>
    <t>There are special requirements for early voting sites on Native American reservations.</t>
  </si>
  <si>
    <t>Until Dec. 31, 2019: 8 a.m.-6 p.m., Monday through Friday of the first and second weeks. The clerk may conduct early voting until 8 p.m. during the second week. At least four hours between 10 a.m.-6 p.m. on any Saturday that falls during the period. Sundays and holidays are excepted, but a clerk may include them as early voting days.</t>
  </si>
  <si>
    <t>Beginning Jan. 1, 2020: Monday through Friday for at least eight hours a day, to be established by the clerk. Any Saturday that falls within the early voting period for at least four hours, to be established by the clerk. A clerk may choose to offer Sunday hours as well. </t>
  </si>
  <si>
    <t>N.J.S.A.§19:63-6</t>
  </si>
  <si>
    <t>Forty-five days before election (in-person absentee)</t>
  </si>
  <si>
    <t>3 p.m. the day before election</t>
  </si>
  <si>
    <t>Office of the county clerk</t>
  </si>
  <si>
    <t>N.M.S.A. §1-6-5(G)</t>
  </si>
  <si>
    <t>Third Saturday before election</t>
  </si>
  <si>
    <t>Saturday before election</t>
  </si>
  <si>
    <t>Clerks’ offices and:</t>
  </si>
  <si>
    <t>Class A counties with more than 200,000 registered voters: clerk must establish at least 12 alternate locations</t>
  </si>
  <si>
    <t>Class A counties with 200,000 or fewer registered voters: clerk must establish at least 4 alternate locations</t>
  </si>
  <si>
    <t>Non-class A counties with more than 10,000 registered voters: clerk must establish at least one alternate location</t>
  </si>
  <si>
    <t>Non-class A counties with 10,000 or fewer registered voters: clerk’s office and alternate locations as designated by clerk</t>
  </si>
  <si>
    <t>Hours are set by the clerk, and must begin no earlier than 7 a.m. and end no later than 9 p.m.</t>
  </si>
  <si>
    <t>Each alternate location must be open for at least eight consecutive hours on each day of early voting, and may be closed on Sundays and Mondays</t>
  </si>
  <si>
    <t>Election Law Title VI, §8-600</t>
  </si>
  <si>
    <t>Tenth day before election</t>
  </si>
  <si>
    <t>Second day before an election</t>
  </si>
  <si>
    <t>At least one early voting location for every full increment of 50,000 registered voters in each county, but not more than seven are required. Counties with fewer than 50,000 registered voters shall have at least one early voting location. Counties and the city of New York may choose to establish more than the minimum required. Early voting sites shall be located so that voters have adequate and equitable access.</t>
  </si>
  <si>
    <t>Open for at least eight hours between 7 a.m.-8 p.m. each weekday during the early voting period.</t>
  </si>
  <si>
    <t>At least one early voting site shall be open until 8 p.m. on at least two weekdays in each calendar week during the early voting period. </t>
  </si>
  <si>
    <t>Open for at least five hours between 9 a.m. and 6 p.m. on each Saturday, Sunday and legal holiday during the early voting period.</t>
  </si>
  <si>
    <t>Boards of elections may establish a greater number of hours for voting during the early voting period beyond what is required.</t>
  </si>
  <si>
    <t>N.C.G.S.A. §163-227.2</t>
  </si>
  <si>
    <t>Third Thursday before election</t>
  </si>
  <si>
    <t>3 p.m. on the last Saturday before election</t>
  </si>
  <si>
    <t>Office of county board of elections</t>
  </si>
  <si>
    <t>The county board of elections may choose to offer additional locations, subject to approval by the state board of elections. All sites must be open during the same days and hours.</t>
  </si>
  <si>
    <t>Monday through Friday during regular business hours at the county board of elections. A county board may conduct early voting on weekends.</t>
  </si>
  <si>
    <t>If the county board of elections opens early voting sites on Saturdays or Sundays during the early voting period, then all sites shall be open for the same number of hours uniformly throughout the county on those days.</t>
  </si>
  <si>
    <t>There are exceptions for counties with islands that contain no bridges to the mainland. </t>
  </si>
  <si>
    <t>NDCC §16.1-07-15</t>
  </si>
  <si>
    <t>Fifteen days before election</t>
  </si>
  <si>
    <t>At the discretion of county auditor</t>
  </si>
  <si>
    <t>The county auditor chooses and publishes the hours</t>
  </si>
  <si>
    <t>Note: Uniform statewide schedule is set by the secretary of state: 2020 voting schedule here</t>
  </si>
  <si>
    <t>Twenty-eight days before election (in-person absentee)</t>
  </si>
  <si>
    <t>2 p.m. Monday before election</t>
  </si>
  <si>
    <t>Main office of board of elections</t>
  </si>
  <si>
    <t>Board may conduct voting at a branch office only under certain conditions</t>
  </si>
  <si>
    <t>8 a.m.-5 p.m. Monday through Friday, with some extended evening hours in the week prior to the election</t>
  </si>
  <si>
    <t>8 a.m.-4 p.m. on Saturday</t>
  </si>
  <si>
    <t>1-5 p.m. on the Sunday before Election Day</t>
  </si>
  <si>
    <t>§26-14-115.4</t>
  </si>
  <si>
    <t>Thursday preceding an election (in-person absentee)</t>
  </si>
  <si>
    <t>2 p.m. on the Saturday before election</t>
  </si>
  <si>
    <t>At a location designated by the county election board. For counties of more than 25,000 registered voters or with an area of more than 1,500 square miles, more than one location may be designated</t>
  </si>
  <si>
    <t>8 a.m.-6 p.m. on Thursday and Friday</t>
  </si>
  <si>
    <t>9 a.m.-2 p.m. on Saturday</t>
  </si>
  <si>
    <t>25 P.S. § 3146.2a</t>
  </si>
  <si>
    <t>Fifty days before election (in-person absentee)</t>
  </si>
  <si>
    <t>5 p.m. first Tuesday prior to day of election</t>
  </si>
  <si>
    <t>Local board of elections</t>
  </si>
  <si>
    <t>During regular business hours</t>
  </si>
  <si>
    <t>§17-20-2.2</t>
  </si>
  <si>
    <t>Twenty days before election (in-person absentee)</t>
  </si>
  <si>
    <t>At local boards of canvassers</t>
  </si>
  <si>
    <t>S.D.C.L. §12-19-2.1</t>
  </si>
  <si>
    <t>5 p.m. the day before the election</t>
  </si>
  <si>
    <t>Office of the person in charge of elections</t>
  </si>
  <si>
    <t>Regular office hours</t>
  </si>
  <si>
    <t>Tenn. Code §2-6-102(a)(1)</t>
  </si>
  <si>
    <t>Twenty days before election</t>
  </si>
  <si>
    <t>Five days before election (seven days for a presidential preference primary)</t>
  </si>
  <si>
    <t>County election commission office or other location(s) designated by the county election commission. </t>
  </si>
  <si>
    <t>Offices must be open a minimum of three consecutive hours on weekdays and Saturdays between 8 a.m.-6 p.m. during the early voting period.</t>
  </si>
  <si>
    <t>On at least three days, offices must be open between 4:30-7 p.m., and on at least one Saturday from 8 a.m.-4 p.m. in counties with a population of over 150,000.</t>
  </si>
  <si>
    <t>Tex. Elec. Code §85.001and 85.002</t>
  </si>
  <si>
    <t>Seventeen days before election</t>
  </si>
  <si>
    <t>Four days prior to election</t>
  </si>
  <si>
    <t>In a room in the offices of the county clerk, or elsewhere as determined by the clerk</t>
  </si>
  <si>
    <t>Each county has one main early voting center</t>
  </si>
  <si>
    <t>During business hours on weekdays unless:</t>
  </si>
  <si>
    <t>Fewer than 1,000 voters, in which case three hours per day, or</t>
  </si>
  <si>
    <t>more than 100,000 voters, in which case 12 hours per day during the last week</t>
  </si>
  <si>
    <t>Tit. 17, §2531 thru 2537</t>
  </si>
  <si>
    <t>5 p.m. day before election</t>
  </si>
  <si>
    <t>Offices of town clerks</t>
  </si>
  <si>
    <t>Clerks may make “mobile polling stations” available</t>
  </si>
  <si>
    <t>VA Code Ann. § 24.2-701.1</t>
  </si>
  <si>
    <t>Forty-five days before election</t>
  </si>
  <si>
    <t>5 p.m. Saturday before election</t>
  </si>
  <si>
    <t>Office of the general registrar. Additional locations in public buildings may be provided at local discretion.</t>
  </si>
  <si>
    <t>Regular business hours.</t>
  </si>
  <si>
    <t>A minimum of eight hours between 8 a.m.-5 p.m. on the two Saturdays before the election.</t>
  </si>
  <si>
    <t>W.V. Code §3-3-3</t>
  </si>
  <si>
    <t>And SB 581</t>
  </si>
  <si>
    <t>Thirteen days before election</t>
  </si>
  <si>
    <t>Courthouse or the annex next to the courthouse</t>
  </si>
  <si>
    <t>County commission may designate additional areas, subject to requirements prescribed by the Secretary of State</t>
  </si>
  <si>
    <t>Must be open 9 a.m.-5 p.m. on Saturdays through EV period</t>
  </si>
  <si>
    <t>Wis. Code §6.86(1)(b)</t>
  </si>
  <si>
    <t>Fourteen days preceding the election (in-person absentee)</t>
  </si>
  <si>
    <t>Sunday preceding the election</t>
  </si>
  <si>
    <t>Clerks’ offices</t>
  </si>
  <si>
    <t>A municipality shall specify the hours.</t>
  </si>
  <si>
    <t>Wyo. Stat. §22-9-105 and 125</t>
  </si>
  <si>
    <t>Forty days before election (in-person absentee)</t>
  </si>
  <si>
    <t>County clerks’ offices</t>
  </si>
  <si>
    <t>Courthouse or other public building</t>
  </si>
  <si>
    <t>Must be open regular hours on normal business days</t>
  </si>
  <si>
    <t>Additionally, five states have all-mail voting. Every eligible voter is sent a ballot that can be returned by mail, or dropped off at a voter center or similar location during the early voting period.</t>
  </si>
  <si>
    <t>States With All Mail Voting</t>
  </si>
  <si>
    <t>C.R.S. §1-5-102</t>
  </si>
  <si>
    <t>Voter service and polling centers must be open 15 days before an election.</t>
  </si>
  <si>
    <t>Day of election.</t>
  </si>
  <si>
    <t>Determined by county election officials.</t>
  </si>
  <si>
    <t>Every day but Sunday during the early voting period. Normal business hours (but may be expanded by county board of commissioners).</t>
  </si>
  <si>
    <t>HRS § 11-131</t>
  </si>
  <si>
    <t>Ten business days prior to Election Day.</t>
  </si>
  <si>
    <t>7 p.m. on Election Day</t>
  </si>
  <si>
    <t>Voter Service Centers</t>
  </si>
  <si>
    <t>Monday-Saturday 8 a.m. to 4:30 p.m.</t>
  </si>
  <si>
    <t>§254.470, Secretary of State Rules</t>
  </si>
  <si>
    <t>Dropsites must open the Friday before an election, but may open as soon as ballots are available (18 days before).</t>
  </si>
  <si>
    <t>Election offices or other staffed locations (libraries, city halls, etc.) or outdoor mailboxes (drive-by or walking traffic).</t>
  </si>
  <si>
    <t>Normal business hours.</t>
  </si>
  <si>
    <t>Utah Code §20A-3-601</t>
  </si>
  <si>
    <t>Fourteen days before election</t>
  </si>
  <si>
    <t>Friday before election, though an election official may choose to extend the early voting period to the day before the election</t>
  </si>
  <si>
    <t>In government offices as determined by election officer</t>
  </si>
  <si>
    <t>At least four days per week, and on the last day of the EV period.</t>
  </si>
  <si>
    <t>The election officer may elect to conduct early voting on a Saturday, Sunday or holiday.</t>
  </si>
  <si>
    <t>RCW §29A.40.160</t>
  </si>
  <si>
    <t>Vote centers must be open 18 days before an election.</t>
  </si>
  <si>
    <t>8 p.m. on day of election.</t>
  </si>
  <si>
    <t>Election offices or other locations designated by the county auditor.</t>
  </si>
  <si>
    <t>7a-8p</t>
  </si>
  <si>
    <t>No rule</t>
  </si>
  <si>
    <t>https://www.ncsl.org/research/elections-and-campaigns/early-voting-in-state-elections.aspx#Early%20Voting%20Law%20Table</t>
  </si>
  <si>
    <t>No law</t>
  </si>
  <si>
    <t>1Sat 9-2</t>
  </si>
  <si>
    <t>1Sat+/orSun: 8hrs in last weekend</t>
  </si>
  <si>
    <t>Days Early Voting</t>
  </si>
  <si>
    <t>1Sat. 8:30-7</t>
  </si>
  <si>
    <t>1Sat. 9-4 on 1 Sat</t>
  </si>
  <si>
    <t>Weekend Early Voting Required</t>
  </si>
  <si>
    <t>we</t>
  </si>
  <si>
    <t>% 
Turnout
55-80%</t>
  </si>
  <si>
    <t>Alabama House of Representatives</t>
  </si>
  <si>
    <t>Alaska House of Representatives</t>
  </si>
  <si>
    <t>Arizona House of Representatives</t>
  </si>
  <si>
    <t>Arkansas House of Representatives</t>
  </si>
  <si>
    <t>California State Assembly</t>
  </si>
  <si>
    <t>Colorado House of Representatives</t>
  </si>
  <si>
    <t>Connecticut House of Representatives</t>
  </si>
  <si>
    <t>Delaware House of Representatives</t>
  </si>
  <si>
    <t>Florida House of Representatives</t>
  </si>
  <si>
    <t>Georgia House of Representatives</t>
  </si>
  <si>
    <t>Hawaii House of Representatives</t>
  </si>
  <si>
    <t>Illinois House of Representatives</t>
  </si>
  <si>
    <t>Indiana House of Representatives</t>
  </si>
  <si>
    <t>Iowa House of Representatives</t>
  </si>
  <si>
    <t>Kansas House of Representatives</t>
  </si>
  <si>
    <t>Kentucky House of Representatives</t>
  </si>
  <si>
    <t>Maine House of Representatives</t>
  </si>
  <si>
    <t>Maryland House of Delegates</t>
  </si>
  <si>
    <t>Massachusetts House of Representatives</t>
  </si>
  <si>
    <t>Michigan House of Representatives</t>
  </si>
  <si>
    <t>Minnesota House of Representatives</t>
  </si>
  <si>
    <t>Montana House of Representatives</t>
  </si>
  <si>
    <t>Nevada State Assembly</t>
  </si>
  <si>
    <t>New Hampshire House of Representatives</t>
  </si>
  <si>
    <t>New Mexico House of Representatives</t>
  </si>
  <si>
    <t>New York State Assembly</t>
  </si>
  <si>
    <t>North Carolina House of Representatives</t>
  </si>
  <si>
    <t>North Dakota House of Representatives</t>
  </si>
  <si>
    <t>Ohio House of Representatives</t>
  </si>
  <si>
    <t>Oklahoma House of Representatives</t>
  </si>
  <si>
    <t>Oregon House of Representatives</t>
  </si>
  <si>
    <t>Pennsylvania House of Representatives</t>
  </si>
  <si>
    <t>Rhode Island House of Representatives</t>
  </si>
  <si>
    <t>South Carolina House of Representatives</t>
  </si>
  <si>
    <t>South Dakota House of Representatives</t>
  </si>
  <si>
    <t>Tennessee House of Representatives</t>
  </si>
  <si>
    <t>Texas House of Representatives</t>
  </si>
  <si>
    <t>Utah House of Representatives</t>
  </si>
  <si>
    <t>Vermont House of Representatives</t>
  </si>
  <si>
    <t>Washington House of Representatives</t>
  </si>
  <si>
    <t>West Virginia House of Delegates</t>
  </si>
  <si>
    <t>Wisconsin State Assembly</t>
  </si>
  <si>
    <t>Wyoming House of Representatives</t>
  </si>
  <si>
    <t>Alabama State Senate</t>
  </si>
  <si>
    <t>Alaska State Senate</t>
  </si>
  <si>
    <t>Arizona State Senate</t>
  </si>
  <si>
    <t>Arkansas State Senate</t>
  </si>
  <si>
    <t>California State Senate</t>
  </si>
  <si>
    <t>Colorado State Senate</t>
  </si>
  <si>
    <t>Connecticut State Senate</t>
  </si>
  <si>
    <t>Delaware State Senate</t>
  </si>
  <si>
    <t>Florida State Senate</t>
  </si>
  <si>
    <t>Georgia State Senate</t>
  </si>
  <si>
    <t>Hawaii State Senate</t>
  </si>
  <si>
    <t>Idaho State Senate</t>
  </si>
  <si>
    <t>Illinois State Senate</t>
  </si>
  <si>
    <t>Indiana State Senate</t>
  </si>
  <si>
    <t>Iowa State Senate</t>
  </si>
  <si>
    <t>Kentucky State Senate</t>
  </si>
  <si>
    <t>Maine State Senate</t>
  </si>
  <si>
    <t>Maryland State Senate</t>
  </si>
  <si>
    <t>Massachusetts State Senate</t>
  </si>
  <si>
    <t>Michigan State Senate</t>
  </si>
  <si>
    <t>Missouri State Senate</t>
  </si>
  <si>
    <t>Montana State Senate</t>
  </si>
  <si>
    <t>Nebraska State Senate</t>
  </si>
  <si>
    <t>Nevada State Senate</t>
  </si>
  <si>
    <t>New Hampshire State Senate</t>
  </si>
  <si>
    <t>New York State Senate</t>
  </si>
  <si>
    <t>North Carolina State Senate</t>
  </si>
  <si>
    <t>North Dakota State Senate</t>
  </si>
  <si>
    <t>Ohio State Senate</t>
  </si>
  <si>
    <t>Oklahoma State Senate</t>
  </si>
  <si>
    <t>Oregon State Senate</t>
  </si>
  <si>
    <t>Pennsylvania State Senate</t>
  </si>
  <si>
    <t>Rhode Island State Senate</t>
  </si>
  <si>
    <t>South Dakota State Senate</t>
  </si>
  <si>
    <t>Tennessee State Senate</t>
  </si>
  <si>
    <t>Texas State Senate</t>
  </si>
  <si>
    <t>Utah State Senate</t>
  </si>
  <si>
    <t>Vermont State Senate</t>
  </si>
  <si>
    <t>Washington State Senate</t>
  </si>
  <si>
    <t>West Virginia State Senate</t>
  </si>
  <si>
    <t>Wisconsin State Senate</t>
  </si>
  <si>
    <t>Wyoming State Senate</t>
  </si>
  <si>
    <t>Missouri House of Representatives</t>
  </si>
  <si>
    <t>seats</t>
  </si>
  <si>
    <t>average margin of victory</t>
  </si>
  <si>
    <t>2018 Upper House, if any</t>
  </si>
  <si>
    <t>average</t>
  </si>
  <si>
    <t>winner</t>
  </si>
  <si>
    <t>runner up</t>
  </si>
  <si>
    <t>2020 at large</t>
  </si>
  <si>
    <t>20w2</t>
  </si>
  <si>
    <t>20w4</t>
  </si>
  <si>
    <t>20w7</t>
  </si>
  <si>
    <t>20w8</t>
  </si>
  <si>
    <t>18chair</t>
  </si>
  <si>
    <t>18at large</t>
  </si>
  <si>
    <t>18w1</t>
  </si>
  <si>
    <t>18w3</t>
  </si>
  <si>
    <t>18w6</t>
  </si>
  <si>
    <t>https://electionresults.dcboe.org/election_results/2018-General-Election</t>
  </si>
  <si>
    <t>https://electionresults.dcboe.org/election_results/2020-General-Election</t>
  </si>
  <si>
    <t>average mov</t>
  </si>
  <si>
    <t>Candidate</t>
  </si>
  <si>
    <t>Kilgore* Rep.</t>
  </si>
  <si>
    <t>Uncontested</t>
  </si>
  <si>
    <t>61%Foy* Dem.</t>
  </si>
  <si>
    <t>39%Mitchell Rep.</t>
  </si>
  <si>
    <t>Morefield* Rep.</t>
  </si>
  <si>
    <t>63%Wampler Rep.</t>
  </si>
  <si>
    <t>37%Kiser Dem.</t>
  </si>
  <si>
    <t>O'Quinn* Rep.</t>
  </si>
  <si>
    <t>75%Campbell* Rep.</t>
  </si>
  <si>
    <t>25%Barker Dem.</t>
  </si>
  <si>
    <t>67%Rush* Rep.</t>
  </si>
  <si>
    <t>33%Seltz Dem.</t>
  </si>
  <si>
    <t>67%McNamara* Rep.</t>
  </si>
  <si>
    <t>34%Lewis Dem.</t>
  </si>
  <si>
    <t>Poindexter* Rep.</t>
  </si>
  <si>
    <t>52%Gooditis* Dem.</t>
  </si>
  <si>
    <t>48%Minchew Rep.</t>
  </si>
  <si>
    <t>Rasoul* Dem.</t>
  </si>
  <si>
    <t>54%Hurst* Dem.</t>
  </si>
  <si>
    <t>46%Hite Rep.</t>
  </si>
  <si>
    <t>57%Roem* Dem.</t>
  </si>
  <si>
    <t>43%McGinn Rep.</t>
  </si>
  <si>
    <t>61%Marshall* Rep.</t>
  </si>
  <si>
    <t>39%Stamps Dem.</t>
  </si>
  <si>
    <t>75%Gilbert* Rep.</t>
  </si>
  <si>
    <t>26%Harrison Dem.</t>
  </si>
  <si>
    <t>75%Adams* Rep.</t>
  </si>
  <si>
    <t>25%Evans Lib.</t>
  </si>
  <si>
    <t>Head* Rep.</t>
  </si>
  <si>
    <t>61%Webert* Rep.</t>
  </si>
  <si>
    <t>39%Galante Dem.</t>
  </si>
  <si>
    <t>Austin* Rep.</t>
  </si>
  <si>
    <t>59%Avoli Rep.</t>
  </si>
  <si>
    <t>41%Lewis Dem.</t>
  </si>
  <si>
    <t>55%Convirs-Fowler* Dem.</t>
  </si>
  <si>
    <t>45%Kane Rep.</t>
  </si>
  <si>
    <t>69%Byron* Rep.</t>
  </si>
  <si>
    <t>31%Woofter Dem.</t>
  </si>
  <si>
    <t>64%Walker Rep.</t>
  </si>
  <si>
    <t>36%Zilles Dem.</t>
  </si>
  <si>
    <t>66%Campbell* Rep.</t>
  </si>
  <si>
    <t>33%Worth Dem.</t>
  </si>
  <si>
    <t>58%Runion Rep.</t>
  </si>
  <si>
    <t>40%Kitchen Dem.</t>
  </si>
  <si>
    <t>54%Wilt* Rep.</t>
  </si>
  <si>
    <t>46%Finnegan Dem.</t>
  </si>
  <si>
    <t>50%Robinson* Rep.</t>
  </si>
  <si>
    <t>50%Barnett Dem.</t>
  </si>
  <si>
    <t>52%Cole Dem.</t>
  </si>
  <si>
    <t>48%Milde Rep.</t>
  </si>
  <si>
    <t>65%Collins* Rep.</t>
  </si>
  <si>
    <t>35%Khanin Dem.</t>
  </si>
  <si>
    <t>58%Total Write-ins —</t>
  </si>
  <si>
    <t>42%Ridgeway Dem.</t>
  </si>
  <si>
    <t>53%Guzman* Dem.</t>
  </si>
  <si>
    <t>47%Jordan Rep.</t>
  </si>
  <si>
    <t>Reid* Dem.</t>
  </si>
  <si>
    <t>57%LaRock* Rep.</t>
  </si>
  <si>
    <t>43%Taintor Dem.</t>
  </si>
  <si>
    <t>58%Murphy* Dem.</t>
  </si>
  <si>
    <t>42%Pan Rep.</t>
  </si>
  <si>
    <t>Keam* Dem.</t>
  </si>
  <si>
    <t>Plum* Dem.</t>
  </si>
  <si>
    <t>Bulova* Dem.</t>
  </si>
  <si>
    <t>Kory* Dem.</t>
  </si>
  <si>
    <t>68%Watts* Dem.</t>
  </si>
  <si>
    <t>32%Bell Rep.</t>
  </si>
  <si>
    <t>53%Helmer Dem.</t>
  </si>
  <si>
    <t>47%Hugo* Rep.</t>
  </si>
  <si>
    <t>73%Filler-Corn* Dem.</t>
  </si>
  <si>
    <t>19%Wolfe Ind.</t>
  </si>
  <si>
    <t>60%Tran* Dem.</t>
  </si>
  <si>
    <t>40%Adragna Rep.</t>
  </si>
  <si>
    <t>79%Sickles* Dem.</t>
  </si>
  <si>
    <t>21%Parker IGr</t>
  </si>
  <si>
    <t>71%Krizek* Dem.</t>
  </si>
  <si>
    <t>29%Hayden Rep.</t>
  </si>
  <si>
    <t>Levine* Dem.</t>
  </si>
  <si>
    <t>Herring* Dem.</t>
  </si>
  <si>
    <t>Hope* Dem.</t>
  </si>
  <si>
    <t>Sullivan* Dem.</t>
  </si>
  <si>
    <t>84%Lopez* Dem.</t>
  </si>
  <si>
    <t>16%Modglin Ind.</t>
  </si>
  <si>
    <t>53%Carter* Dem.</t>
  </si>
  <si>
    <t>47%Lovejoy Rep.</t>
  </si>
  <si>
    <t>55%Ayala* Dem.</t>
  </si>
  <si>
    <t>45%Anderson Rep.</t>
  </si>
  <si>
    <t>74%Torian* Dem.</t>
  </si>
  <si>
    <t>26%Martin Rep.</t>
  </si>
  <si>
    <t>Simon* Dem.</t>
  </si>
  <si>
    <t>58%Orrock* Rep.</t>
  </si>
  <si>
    <t>42%Canahui-Ortiz Dem.</t>
  </si>
  <si>
    <t>60%Fowler* Rep.</t>
  </si>
  <si>
    <t>40%Goodman Dem.</t>
  </si>
  <si>
    <t>61%McGuire* Rep.</t>
  </si>
  <si>
    <t>39%Matkins Dem.</t>
  </si>
  <si>
    <t>Hudson Dem.</t>
  </si>
  <si>
    <t>63%Bell* Rep.</t>
  </si>
  <si>
    <t>38%Alcorn Dem.</t>
  </si>
  <si>
    <t>63%Fariss* Rep.</t>
  </si>
  <si>
    <t>37%Hickey Dem.</t>
  </si>
  <si>
    <t>66%Edmunds* Rep.</t>
  </si>
  <si>
    <t>34%Zimmerman Dem.</t>
  </si>
  <si>
    <t>67%Wright* Rep.</t>
  </si>
  <si>
    <t>33%Berry Dem.</t>
  </si>
  <si>
    <t>55%Coyner Rep.</t>
  </si>
  <si>
    <t>45%Dougherty Dem.</t>
  </si>
  <si>
    <t>56%Aird* Dem.</t>
  </si>
  <si>
    <t>44%Haake Ind.</t>
  </si>
  <si>
    <t>60%Brewer* Rep.</t>
  </si>
  <si>
    <t>40%Joyce Dem.</t>
  </si>
  <si>
    <t>63%Ware* Rep.</t>
  </si>
  <si>
    <t>37%Asip Dem.</t>
  </si>
  <si>
    <t>52%Cox* Rep.</t>
  </si>
  <si>
    <t>47%Bynum-Coleman Dem.</t>
  </si>
  <si>
    <t>Delaney* Dem.</t>
  </si>
  <si>
    <t>55%Adams* Dem.</t>
  </si>
  <si>
    <t>45%Coward Rep.</t>
  </si>
  <si>
    <t>Carr* Dem.</t>
  </si>
  <si>
    <t>McQuinn* Dem.</t>
  </si>
  <si>
    <t>89%Bourne* Dem.</t>
  </si>
  <si>
    <t>12%Wells Lib.</t>
  </si>
  <si>
    <t>53%VanValkenburg* Dem.</t>
  </si>
  <si>
    <t>47%Vandergriff Rep.</t>
  </si>
  <si>
    <t>52%Willett Dem.</t>
  </si>
  <si>
    <t>48%Kastelberg Rep.</t>
  </si>
  <si>
    <t>Bagby* Dem.</t>
  </si>
  <si>
    <t>51%Tyler* Dem.</t>
  </si>
  <si>
    <t>49%Wachsmann Rep.</t>
  </si>
  <si>
    <t>56%Jenkins Dem.</t>
  </si>
  <si>
    <t>44%Jones* Rep.</t>
  </si>
  <si>
    <t>Hayes* Dem.</t>
  </si>
  <si>
    <t>Leftwich* Rep.</t>
  </si>
  <si>
    <t>Heretick* Dem.</t>
  </si>
  <si>
    <t>66%Scott Dem.</t>
  </si>
  <si>
    <t>23%Evans Rep.</t>
  </si>
  <si>
    <t>52%Knight* Rep.</t>
  </si>
  <si>
    <t>48%Myers Dem.</t>
  </si>
  <si>
    <t>59%Miyares* Rep.</t>
  </si>
  <si>
    <t>41%Johnson Dem.</t>
  </si>
  <si>
    <t>50%Guy Dem.</t>
  </si>
  <si>
    <t>50%Stolle* Rep.</t>
  </si>
  <si>
    <t>51%Davis* Rep.</t>
  </si>
  <si>
    <t>49%Mallard Dem.</t>
  </si>
  <si>
    <t>52%Askew Dem.</t>
  </si>
  <si>
    <t>48%Holcomb Rep.</t>
  </si>
  <si>
    <t>Samirah* Dem.</t>
  </si>
  <si>
    <t>62%Subramanyam Dem.</t>
  </si>
  <si>
    <t>38%Drennan Rep.</t>
  </si>
  <si>
    <t>56%Cole* Rep.</t>
  </si>
  <si>
    <t>44%Foster Dem.</t>
  </si>
  <si>
    <t>Jones* Dem.</t>
  </si>
  <si>
    <t>Lindsey* Dem.</t>
  </si>
  <si>
    <t>55%Mugler Dem.</t>
  </si>
  <si>
    <t>45%Holcomb Rep.</t>
  </si>
  <si>
    <t>Ward* Dem.</t>
  </si>
  <si>
    <t>56%Mullin* Dem.</t>
  </si>
  <si>
    <t>44%Cordasco Rep.</t>
  </si>
  <si>
    <t>58%Simonds Dem.</t>
  </si>
  <si>
    <t>40%Yancey* Rep.</t>
  </si>
  <si>
    <t>Price* Dem.</t>
  </si>
  <si>
    <t>53%Batten Rep.</t>
  </si>
  <si>
    <t>46%Downey Dem.</t>
  </si>
  <si>
    <t>56%Wyatt Rep.</t>
  </si>
  <si>
    <t>27%Washington Dem.</t>
  </si>
  <si>
    <t>69%Hodges* Rep.</t>
  </si>
  <si>
    <t>31%Webster Dem.</t>
  </si>
  <si>
    <t>62%Ransone* Rep.</t>
  </si>
  <si>
    <t>38%Edwards Dem.</t>
  </si>
  <si>
    <t>https://www.nytimes.com/interactive/2019/11/05/us/elections/results-virginia-general-elections.html</t>
  </si>
  <si>
    <t>Mason* Dem.</t>
  </si>
  <si>
    <t>Locke* Dem.</t>
  </si>
  <si>
    <t>62%Norment* Rep.</t>
  </si>
  <si>
    <t>38%Jones Dem.</t>
  </si>
  <si>
    <t>63%McDougle* Rep.</t>
  </si>
  <si>
    <t>37%Scott Dem.</t>
  </si>
  <si>
    <t>79%Spruill* Dem.</t>
  </si>
  <si>
    <t>21%Staples Ind.</t>
  </si>
  <si>
    <t>60%Lewis* Dem.</t>
  </si>
  <si>
    <t>40%Lankford Rep.</t>
  </si>
  <si>
    <t>50%Kiggans Rep.</t>
  </si>
  <si>
    <t>50%Turpin Dem.</t>
  </si>
  <si>
    <t>52%DeSteph* Rep.</t>
  </si>
  <si>
    <t>48%Smasal Dem.</t>
  </si>
  <si>
    <t>81%McClellan* Dem.</t>
  </si>
  <si>
    <t>19%Lewis Lib.</t>
  </si>
  <si>
    <t>54%Hashmi Dem.</t>
  </si>
  <si>
    <t>46%Sturtevant* Rep.</t>
  </si>
  <si>
    <t>55%Chase* Rep.</t>
  </si>
  <si>
    <t>45%Pohl Dem.</t>
  </si>
  <si>
    <t>51%Dunnavant* Rep.</t>
  </si>
  <si>
    <t>49%Rodman Dem.</t>
  </si>
  <si>
    <t>55%Bell Dem.</t>
  </si>
  <si>
    <t>45%Higgins Rep.</t>
  </si>
  <si>
    <t>60%Cosgrove* Rep.</t>
  </si>
  <si>
    <t>40%Raveson Dem.</t>
  </si>
  <si>
    <t>69%Ruff* Rep.</t>
  </si>
  <si>
    <t>32%Smith Dem.</t>
  </si>
  <si>
    <t>65%Morrissey Dem.</t>
  </si>
  <si>
    <t>35%Ross Ind.</t>
  </si>
  <si>
    <t>52%Reeves* Rep.</t>
  </si>
  <si>
    <t>48%Laufer Dem.</t>
  </si>
  <si>
    <t>Lucas* Dem.</t>
  </si>
  <si>
    <t>71%Suetterlein* Rep.</t>
  </si>
  <si>
    <t>29%Ketner Dem.</t>
  </si>
  <si>
    <t>71%Stanley* Rep.</t>
  </si>
  <si>
    <t>29%Witcher Ind.</t>
  </si>
  <si>
    <t>66%Edwards* Dem.</t>
  </si>
  <si>
    <t>34%Nelson Ind.</t>
  </si>
  <si>
    <t>63%Peake* Rep.</t>
  </si>
  <si>
    <t>37%Claytor Dem.</t>
  </si>
  <si>
    <t>Newman* Rep.</t>
  </si>
  <si>
    <t>72%Hanger* Rep.</t>
  </si>
  <si>
    <t>29%Hyde Dem.</t>
  </si>
  <si>
    <t>68%Deeds* Dem.</t>
  </si>
  <si>
    <t>32%Harding Ind.</t>
  </si>
  <si>
    <t>65%Obenshain* Rep.</t>
  </si>
  <si>
    <t>35%Moore Dem.</t>
  </si>
  <si>
    <t>64%Vogel* Rep.</t>
  </si>
  <si>
    <t>36%Ross Dem.</t>
  </si>
  <si>
    <t>58%Stuart* Rep.</t>
  </si>
  <si>
    <t>42%Rashid Dem.</t>
  </si>
  <si>
    <t>McPike* Dem.</t>
  </si>
  <si>
    <t>Ebbin* Dem.</t>
  </si>
  <si>
    <t>Favola* Dem.</t>
  </si>
  <si>
    <t>74%Howell* Dem.</t>
  </si>
  <si>
    <t>26%Purves Rep.</t>
  </si>
  <si>
    <t>65%Boysko* Dem.</t>
  </si>
  <si>
    <t>35%Fox Rep.</t>
  </si>
  <si>
    <t>Petersen* Dem.</t>
  </si>
  <si>
    <t>Saslaw* Dem.</t>
  </si>
  <si>
    <t>Surovell* Dem.</t>
  </si>
  <si>
    <t>Marsden* Dem.</t>
  </si>
  <si>
    <t>64%Chafin* Rep.</t>
  </si>
  <si>
    <t>36%McCall Ind.</t>
  </si>
  <si>
    <t>66%Barker* Dem.</t>
  </si>
  <si>
    <t>34%Hillenburg Rep.</t>
  </si>
  <si>
    <t>77%Pillion Rep.</t>
  </si>
  <si>
    <t>23%Heath Ind.</t>
  </si>
  <si>
    <t>VA Senate</t>
  </si>
  <si>
    <t>VA house</t>
  </si>
  <si>
    <t>LA house</t>
  </si>
  <si>
    <t>51%Phelps Dem.</t>
  </si>
  <si>
    <t>49%Walters Dem.</t>
  </si>
  <si>
    <t>53%Gadberry Rep.</t>
  </si>
  <si>
    <t>47%Tidwell Rep.</t>
  </si>
  <si>
    <t>51%Riser Rep.</t>
  </si>
  <si>
    <t>49%Bates Rep.</t>
  </si>
  <si>
    <t>59%Johnson Dem.</t>
  </si>
  <si>
    <t>41%McGlothin Ind.</t>
  </si>
  <si>
    <t>53%Owen Rep.</t>
  </si>
  <si>
    <t>47%Dowden Rep.</t>
  </si>
  <si>
    <t>54%Goudeau Rep.</t>
  </si>
  <si>
    <t>46%Rantz Rep.</t>
  </si>
  <si>
    <t>57%Carter Dem.</t>
  </si>
  <si>
    <t>43%Guidry Dem.</t>
  </si>
  <si>
    <t>56%Romero Rep.</t>
  </si>
  <si>
    <t>44%Latour Rep.</t>
  </si>
  <si>
    <t>51%Huval* Rep.</t>
  </si>
  <si>
    <t>49%Baudin Rep.</t>
  </si>
  <si>
    <t>57%Beaullieu Rep.</t>
  </si>
  <si>
    <t>43%Gonsoulin Rep.</t>
  </si>
  <si>
    <t>58%St. Blanc Rep.</t>
  </si>
  <si>
    <t>42%Harris Ind.</t>
  </si>
  <si>
    <t>53%Adams* Ind.</t>
  </si>
  <si>
    <t>47%Arceneaux Rep.</t>
  </si>
  <si>
    <t>55%Selders Dem.</t>
  </si>
  <si>
    <t>45%Cullins Dem.</t>
  </si>
  <si>
    <t>58%McKnight Rep.</t>
  </si>
  <si>
    <t>42%Branson Dem.</t>
  </si>
  <si>
    <t>53%Reich Freiberg Rep.</t>
  </si>
  <si>
    <t>47%Davis Dem.</t>
  </si>
  <si>
    <t>77%Mincey Rep.</t>
  </si>
  <si>
    <t>23%Callais Dem.</t>
  </si>
  <si>
    <t>51%Edmonston Rep.</t>
  </si>
  <si>
    <t>49%Trosclair Rep.</t>
  </si>
  <si>
    <t>53%Nelson Rep.</t>
  </si>
  <si>
    <t>47%Liuzza Rep.</t>
  </si>
  <si>
    <t>53%Landry Dem.</t>
  </si>
  <si>
    <t>47%McKnight Dem.</t>
  </si>
  <si>
    <t>59%Hilferty* Rep.</t>
  </si>
  <si>
    <t>41%Savoie Dem.</t>
  </si>
  <si>
    <t>51%Willard Dem.</t>
  </si>
  <si>
    <t>49%Green Dem.</t>
  </si>
  <si>
    <t>58%Adatto Freeman Dem.</t>
  </si>
  <si>
    <t>42%Sherman Dem.</t>
  </si>
  <si>
    <t>55%Newell Dem.</t>
  </si>
  <si>
    <t>45%Expose Dem.</t>
  </si>
  <si>
    <t>54%Cormier Dem.</t>
  </si>
  <si>
    <t>46%Leopold* Rep.</t>
  </si>
  <si>
    <t>60%Bouie Dem.</t>
  </si>
  <si>
    <t>40%Bagneris Dem.</t>
  </si>
  <si>
    <t>56%McMath Rep.</t>
  </si>
  <si>
    <t>44%Falconer Rep.</t>
  </si>
  <si>
    <t>58%Foil Rep.</t>
  </si>
  <si>
    <t>42%Brooks Thompson Dem.</t>
  </si>
  <si>
    <t>50%Morris Rep.</t>
  </si>
  <si>
    <t>50%Fannin* Rep.</t>
  </si>
  <si>
    <t>56%Mills Rep.</t>
  </si>
  <si>
    <t>44%Gatti* Rep.</t>
  </si>
  <si>
    <t>LA senate</t>
  </si>
  <si>
    <t>https://www.nytimes.com/interactive/2019/11/16/us/elections/results-louisiana-general-elections.html</t>
  </si>
  <si>
    <t>Carpenter* Rep.</t>
  </si>
  <si>
    <t>Bain* Rep.</t>
  </si>
  <si>
    <t>69%Arnold* Rep.</t>
  </si>
  <si>
    <t>31%Patterson Dem.</t>
  </si>
  <si>
    <t>Steverson* Rep.</t>
  </si>
  <si>
    <t>Faulkner* Dem.</t>
  </si>
  <si>
    <t>Criswell* Rep.</t>
  </si>
  <si>
    <t>66%Hopkins* Rep.</t>
  </si>
  <si>
    <t>34%Isom Dem.</t>
  </si>
  <si>
    <t>Lamar* Rep.</t>
  </si>
  <si>
    <t>Burnett* Dem.</t>
  </si>
  <si>
    <t>47%Williamson Rep.</t>
  </si>
  <si>
    <t>26%Hawkins Ind.</t>
  </si>
  <si>
    <t>Jackson* Dem.</t>
  </si>
  <si>
    <t>51%Deweese Rep.</t>
  </si>
  <si>
    <t>49%Kilpatrick Dem.</t>
  </si>
  <si>
    <t>69%Massengill* Rep.</t>
  </si>
  <si>
    <t>31%Denham Dem.</t>
  </si>
  <si>
    <t>Creekmore Rep.</t>
  </si>
  <si>
    <t>74%Huddleston* Rep.</t>
  </si>
  <si>
    <t>26%Montgomery Dem.</t>
  </si>
  <si>
    <t>52%Thompson Dem.</t>
  </si>
  <si>
    <t>48%Holland* Ind.</t>
  </si>
  <si>
    <t>63%Aguirre* Rep.</t>
  </si>
  <si>
    <t>38%Grace Dem.</t>
  </si>
  <si>
    <t>Turner* Rep.</t>
  </si>
  <si>
    <t>Boyd* Rep.</t>
  </si>
  <si>
    <t>Brown* Rep.</t>
  </si>
  <si>
    <t>Bell* Rep.</t>
  </si>
  <si>
    <t>54%Lancaster Dem.</t>
  </si>
  <si>
    <t>47%Futral Rep.</t>
  </si>
  <si>
    <t>Beckett* Rep.</t>
  </si>
  <si>
    <t>Hale* Rep.</t>
  </si>
  <si>
    <t>Eubanks* Rep.</t>
  </si>
  <si>
    <t>Paden* Dem.</t>
  </si>
  <si>
    <t>Walker* Dem.</t>
  </si>
  <si>
    <t>85%Darnell Rep.</t>
  </si>
  <si>
    <t>15%Williams Dem.</t>
  </si>
  <si>
    <t>Hudson* Dem.</t>
  </si>
  <si>
    <t>Rosebud* Dem.</t>
  </si>
  <si>
    <t>Anthony* Dem.</t>
  </si>
  <si>
    <t>65%Osborne* Dem.</t>
  </si>
  <si>
    <t>23%Brown Ind.</t>
  </si>
  <si>
    <t>Reynolds* Dem.</t>
  </si>
  <si>
    <t>Horan* Dem.</t>
  </si>
  <si>
    <t>Hood* Rep.</t>
  </si>
  <si>
    <t>78%Gibbs* Dem.</t>
  </si>
  <si>
    <t>22%Lewis Ind.</t>
  </si>
  <si>
    <t>78%Chism* Rep.</t>
  </si>
  <si>
    <t>22%Rose Lib.</t>
  </si>
  <si>
    <t>Taylor* Dem.</t>
  </si>
  <si>
    <t>McLean Rep.</t>
  </si>
  <si>
    <t>50%McCray Dem.</t>
  </si>
  <si>
    <t>50%Henley* Rep.</t>
  </si>
  <si>
    <t>Karriem* Dem.</t>
  </si>
  <si>
    <t>Mickens* Dem.</t>
  </si>
  <si>
    <t>Roberson* Rep.</t>
  </si>
  <si>
    <t>Bounds* Rep.</t>
  </si>
  <si>
    <t>Evans* Dem.</t>
  </si>
  <si>
    <t>Oliver* Rep.</t>
  </si>
  <si>
    <t>Clark* Dem.</t>
  </si>
  <si>
    <t>White* Rep.</t>
  </si>
  <si>
    <t>Bailey* Dem.</t>
  </si>
  <si>
    <t>Hines* Dem.</t>
  </si>
  <si>
    <t>Straughter* Dem.</t>
  </si>
  <si>
    <t>Kinkade* Rep.</t>
  </si>
  <si>
    <t>66%Mangold* Rep.</t>
  </si>
  <si>
    <t>34%Goss Dem.</t>
  </si>
  <si>
    <t>Ford* Rep.</t>
  </si>
  <si>
    <t>Denton* Dem.</t>
  </si>
  <si>
    <t>64%Gunn* Rep.</t>
  </si>
  <si>
    <t>36%Slater Dem.</t>
  </si>
  <si>
    <t>Blackmon* Dem.</t>
  </si>
  <si>
    <t>Bomgar* Rep.</t>
  </si>
  <si>
    <t>Powell* Rep.</t>
  </si>
  <si>
    <t>Shanks* Rep.</t>
  </si>
  <si>
    <t>Newman Rep.</t>
  </si>
  <si>
    <t>Weathersby* Rep.</t>
  </si>
  <si>
    <t>Foster Dem.</t>
  </si>
  <si>
    <t>51%Yates Dem.</t>
  </si>
  <si>
    <t>49%Denny* Rep.</t>
  </si>
  <si>
    <t>Bell* Dem.</t>
  </si>
  <si>
    <t>Dortch* Dem.</t>
  </si>
  <si>
    <t>88%Banks* Dem.</t>
  </si>
  <si>
    <t>12%Riley Ind.</t>
  </si>
  <si>
    <t>75%Summers Dem.</t>
  </si>
  <si>
    <t>25%Pond Rep.</t>
  </si>
  <si>
    <t>Clarke* Dem.</t>
  </si>
  <si>
    <t>Brown Dem.</t>
  </si>
  <si>
    <t>Crudup* Dem.</t>
  </si>
  <si>
    <t>Gibbs* Dem.</t>
  </si>
  <si>
    <t>74%Ford Rep.</t>
  </si>
  <si>
    <t>26%Massey Dem.</t>
  </si>
  <si>
    <t>77%Yancey Rep.</t>
  </si>
  <si>
    <t>23%McCarty Dem.</t>
  </si>
  <si>
    <t>56%Miles* Dem.</t>
  </si>
  <si>
    <t>44%Cox Rep.</t>
  </si>
  <si>
    <t>Holloway* Dem.</t>
  </si>
  <si>
    <t>Wallace* Rep.</t>
  </si>
  <si>
    <t>59%Rushing* Rep.</t>
  </si>
  <si>
    <t>41%Bradford Dem.</t>
  </si>
  <si>
    <t>Tullos* Rep.</t>
  </si>
  <si>
    <t>Scott* Dem.</t>
  </si>
  <si>
    <t>Horne* Rep.</t>
  </si>
  <si>
    <t>Young* Dem.</t>
  </si>
  <si>
    <t>Calvert Rep.</t>
  </si>
  <si>
    <t>66%Smith Rep.</t>
  </si>
  <si>
    <t>34%May Ind.</t>
  </si>
  <si>
    <t>Harness* Dem.</t>
  </si>
  <si>
    <t>Barnett* Rep.</t>
  </si>
  <si>
    <t>Andrews Rep.</t>
  </si>
  <si>
    <t>Blackledge Rep.</t>
  </si>
  <si>
    <t>Scoggin* Rep.</t>
  </si>
  <si>
    <t>Sanford* Rep.</t>
  </si>
  <si>
    <t>Currie* Rep.</t>
  </si>
  <si>
    <t>Ladner* Rep.</t>
  </si>
  <si>
    <t>Johnson* Dem.</t>
  </si>
  <si>
    <t>McKnight Rep.</t>
  </si>
  <si>
    <t>58%Cockerham* Ind.</t>
  </si>
  <si>
    <t>42%Sanders Dem.</t>
  </si>
  <si>
    <t>74%Mims* Rep.</t>
  </si>
  <si>
    <t>26%Thompson Dem.</t>
  </si>
  <si>
    <t>Porter Dem.</t>
  </si>
  <si>
    <t>Pigott* Rep.</t>
  </si>
  <si>
    <t>Morgan* Rep.</t>
  </si>
  <si>
    <t>McCarty* Rep.</t>
  </si>
  <si>
    <t>64%McGee* Rep.</t>
  </si>
  <si>
    <t>36%Rue Dem.</t>
  </si>
  <si>
    <t>Watson* Dem.</t>
  </si>
  <si>
    <t>Byrd* Rep.</t>
  </si>
  <si>
    <t>80%Goodin Rep.</t>
  </si>
  <si>
    <t>20%Daves Dem.</t>
  </si>
  <si>
    <t>Owen Rep.</t>
  </si>
  <si>
    <t>McLeod* Rep.</t>
  </si>
  <si>
    <t>Wilkes* Rep.</t>
  </si>
  <si>
    <t>Barton* Rep.</t>
  </si>
  <si>
    <t>Anderson* Dem.</t>
  </si>
  <si>
    <t>Busby* Rep.</t>
  </si>
  <si>
    <t>Read* Rep.</t>
  </si>
  <si>
    <t>Zuber* Rep.</t>
  </si>
  <si>
    <t>75%Guice* Rep.</t>
  </si>
  <si>
    <t>25%Lawrence Ind.</t>
  </si>
  <si>
    <t>52%Patterson* Rep.</t>
  </si>
  <si>
    <t>48%Gines Dem.</t>
  </si>
  <si>
    <t>Eure* Rep.</t>
  </si>
  <si>
    <t>64%Felsher Rep.</t>
  </si>
  <si>
    <t>36%Kelleher Dem.</t>
  </si>
  <si>
    <t>Haney* Rep.</t>
  </si>
  <si>
    <t>Barnes* Dem.</t>
  </si>
  <si>
    <t>Bennett* Rep.</t>
  </si>
  <si>
    <t>Crawford* Rep.</t>
  </si>
  <si>
    <t>MS house</t>
  </si>
  <si>
    <t>https://www.nytimes.com/interactive/2019/11/05/us/elections/results-mississippi-general-elections.html</t>
  </si>
  <si>
    <t>McLendon Rep.</t>
  </si>
  <si>
    <t>60%Parker* Rep.</t>
  </si>
  <si>
    <t>40%Jackson Dem.</t>
  </si>
  <si>
    <t>75%Chism Rep.</t>
  </si>
  <si>
    <t>25%Tucker Dem.</t>
  </si>
  <si>
    <t>Parks* Rep.</t>
  </si>
  <si>
    <t>72%Sparks Rep.</t>
  </si>
  <si>
    <t>28%Eaton Dem.</t>
  </si>
  <si>
    <t>McMahan* Rep.</t>
  </si>
  <si>
    <t>Bryan* Dem.</t>
  </si>
  <si>
    <t>58%Suber Rep.</t>
  </si>
  <si>
    <t>42%Coleman Dem.</t>
  </si>
  <si>
    <t>58%Boyd Rep.</t>
  </si>
  <si>
    <t>42%Frye Dem.</t>
  </si>
  <si>
    <t>58%Whaley* Rep.</t>
  </si>
  <si>
    <t>42%De'Berry Dem.</t>
  </si>
  <si>
    <t>74%Jackson* Dem.</t>
  </si>
  <si>
    <t>27%Davis Dawkins Ind.</t>
  </si>
  <si>
    <t>81%Simmons* Dem.</t>
  </si>
  <si>
    <t>19%Pecou Ind.</t>
  </si>
  <si>
    <t>65%Simmons Dem.</t>
  </si>
  <si>
    <t>35%Hammond Rep.</t>
  </si>
  <si>
    <t>Chassaniol* Rep.</t>
  </si>
  <si>
    <t>Jackson* Rep.</t>
  </si>
  <si>
    <t>Turner Ford* Dem.</t>
  </si>
  <si>
    <t>66%Younger* Rep.</t>
  </si>
  <si>
    <t>31%Belton Dem.</t>
  </si>
  <si>
    <t>Branning* Rep.</t>
  </si>
  <si>
    <t>64%Blackwell* Rep.</t>
  </si>
  <si>
    <t>36%Black Dem.</t>
  </si>
  <si>
    <t>Harkins* Rep.</t>
  </si>
  <si>
    <t>52%Thomas Dem.</t>
  </si>
  <si>
    <t>48%Dent Rep.</t>
  </si>
  <si>
    <t>Hopson* Rep.</t>
  </si>
  <si>
    <t>Jordan* Dem.</t>
  </si>
  <si>
    <t>72%Michel* Rep.</t>
  </si>
  <si>
    <t>28%Scales Dem.</t>
  </si>
  <si>
    <t>Horhn* Dem.</t>
  </si>
  <si>
    <t>Frazier* Dem.</t>
  </si>
  <si>
    <t>Norwood* Dem.</t>
  </si>
  <si>
    <t>Blount* Dem.</t>
  </si>
  <si>
    <t>Kirby* Rep.</t>
  </si>
  <si>
    <t>68%McCaughn Rep.</t>
  </si>
  <si>
    <t>32%Marlow Dem.</t>
  </si>
  <si>
    <t>Tate Rep.</t>
  </si>
  <si>
    <t>60%Barnett* Dem.</t>
  </si>
  <si>
    <t>40%Wade Rep.</t>
  </si>
  <si>
    <t>Caughman* Rep.</t>
  </si>
  <si>
    <t>Butler* Dem.</t>
  </si>
  <si>
    <t>59%Sojourner Rep.</t>
  </si>
  <si>
    <t>42%Godfrey Dem.</t>
  </si>
  <si>
    <t>Witherspoon* Dem.</t>
  </si>
  <si>
    <t>Doty* Rep.</t>
  </si>
  <si>
    <t>77%Hill* Rep.</t>
  </si>
  <si>
    <t>23%Lehr Dem.</t>
  </si>
  <si>
    <t>Fillingane* Rep.</t>
  </si>
  <si>
    <t>McDaniel* Rep.</t>
  </si>
  <si>
    <t>DeBar* Rep.</t>
  </si>
  <si>
    <t>Polk* Rep.</t>
  </si>
  <si>
    <t>Johnson Rep.</t>
  </si>
  <si>
    <t>Moran* Rep.</t>
  </si>
  <si>
    <t>Seymour* Rep.</t>
  </si>
  <si>
    <t>52%Thompson Rep.</t>
  </si>
  <si>
    <t>48%Fredericks Dem.</t>
  </si>
  <si>
    <t>Carter* Rep.</t>
  </si>
  <si>
    <t>51%DeLano Rep.</t>
  </si>
  <si>
    <t>49%Newman Rep.</t>
  </si>
  <si>
    <t>England Rep.</t>
  </si>
  <si>
    <t>Wiggins* Rep.</t>
  </si>
  <si>
    <t>MS senate</t>
  </si>
  <si>
    <t>https://ballotpedia.org/Margin_of_victory_analysis_for_the_2018_state_legislative_elections</t>
  </si>
  <si>
    <t>State Assembly - District 1 - General</t>
  </si>
  <si>
    <t>100 % Precincts Reporting Nov. 06, 2019 12:43 pm</t>
  </si>
  <si>
    <t>Party</t>
  </si>
  <si>
    <t>Name</t>
  </si>
  <si>
    <t>Votes</t>
  </si>
  <si>
    <t>Vote %</t>
  </si>
  <si>
    <t xml:space="preserve">GOP </t>
  </si>
  <si>
    <t xml:space="preserve">Simonsen, Erik </t>
  </si>
  <si>
    <t xml:space="preserve">McClellan, Antwan </t>
  </si>
  <si>
    <t xml:space="preserve">Dem </t>
  </si>
  <si>
    <t>Land, Bruce i</t>
  </si>
  <si>
    <t>Milam, Matthew i</t>
  </si>
  <si>
    <t xml:space="preserve">2 Max winners </t>
  </si>
  <si>
    <t>iIncumbent</t>
  </si>
  <si>
    <t>Runoff</t>
  </si>
  <si>
    <t>Winner</t>
  </si>
  <si>
    <t xml:space="preserve">County Results </t>
  </si>
  <si>
    <t>State Senate - District 1 - General</t>
  </si>
  <si>
    <t xml:space="preserve">Testa, Mike </t>
  </si>
  <si>
    <t>Andrzejczak, Bob i</t>
  </si>
  <si>
    <t>State Assembly - District 2 - General</t>
  </si>
  <si>
    <t xml:space="preserve">Guenther, Philip </t>
  </si>
  <si>
    <t xml:space="preserve">Risley, John </t>
  </si>
  <si>
    <t>Mazzeo, Vincent i</t>
  </si>
  <si>
    <t>Armato, John i</t>
  </si>
  <si>
    <t>State Assembly - District 3 - General</t>
  </si>
  <si>
    <t>Burzichelli, John i</t>
  </si>
  <si>
    <t>Taliaferro, Adam i</t>
  </si>
  <si>
    <t xml:space="preserve">Sawyer, Beth </t>
  </si>
  <si>
    <t xml:space="preserve">Durr, Edward </t>
  </si>
  <si>
    <t>State Assembly - District 4 - General</t>
  </si>
  <si>
    <t>100 % Precincts Reporting Nov. 06, 2019 3:33 pm</t>
  </si>
  <si>
    <t>Moriarty, Paul i</t>
  </si>
  <si>
    <t>Mosquera, Gabriela i</t>
  </si>
  <si>
    <t xml:space="preserve">Dilks, Paul </t>
  </si>
  <si>
    <t xml:space="preserve">Pakradooni, Stephen </t>
  </si>
  <si>
    <t>State Assembly - District 5 - General</t>
  </si>
  <si>
    <t>Spearman, William i</t>
  </si>
  <si>
    <t>Moen, William</t>
  </si>
  <si>
    <t xml:space="preserve">Kush, Nicholas </t>
  </si>
  <si>
    <t xml:space="preserve">Ehret, Kevin </t>
  </si>
  <si>
    <t>State Assembly - District 6 - General</t>
  </si>
  <si>
    <t>Greenwald, Louis i</t>
  </si>
  <si>
    <t>Lampitt, Pamela i</t>
  </si>
  <si>
    <t xml:space="preserve">Plucinski, Cynthia </t>
  </si>
  <si>
    <t xml:space="preserve">Papeika, John </t>
  </si>
  <si>
    <t>State Assembly - District 7 - General</t>
  </si>
  <si>
    <t>96.68 % Precincts Reporting Nov. 06, 2019 12:43 pm</t>
  </si>
  <si>
    <t>Murphy, Carol i</t>
  </si>
  <si>
    <t>Conaway, Herb i</t>
  </si>
  <si>
    <t xml:space="preserve">Miller, Peter </t>
  </si>
  <si>
    <t xml:space="preserve">Ind </t>
  </si>
  <si>
    <t xml:space="preserve">Cooley, Kathleen </t>
  </si>
  <si>
    <t>State Assembly - District 8 - General</t>
  </si>
  <si>
    <t>98.65 % Precincts Reporting Nov. 06, 2019 12:43 pm</t>
  </si>
  <si>
    <t xml:space="preserve">Stanfield, Jean </t>
  </si>
  <si>
    <t>Peters, Ryan i</t>
  </si>
  <si>
    <t xml:space="preserve">LaPlaca, Gina </t>
  </si>
  <si>
    <t xml:space="preserve">Natale, Mark </t>
  </si>
  <si>
    <t xml:space="preserve">Giangiulio, Tom </t>
  </si>
  <si>
    <t>State Assembly - District 9 - General</t>
  </si>
  <si>
    <t>Rumpf, Brian i</t>
  </si>
  <si>
    <t>Gove, DiAnne i</t>
  </si>
  <si>
    <t xml:space="preserve">Collins, Sarah </t>
  </si>
  <si>
    <t xml:space="preserve">Lewis, Wayne </t>
  </si>
  <si>
    <t>State Assembly - District 10 - General</t>
  </si>
  <si>
    <t>McGuckin, Gregory i</t>
  </si>
  <si>
    <t>Catalano, John</t>
  </si>
  <si>
    <t xml:space="preserve">Della Volle, Eileen </t>
  </si>
  <si>
    <t xml:space="preserve">Wheeler, Erin </t>
  </si>
  <si>
    <t xml:space="preserve">Barrella, Vincent </t>
  </si>
  <si>
    <t xml:space="preserve">Holmes, Ian </t>
  </si>
  <si>
    <t>https://www.nj.com/politics/2019/11/live-election-results-nj-state-assembly-races-2019-and-statewide-ballot-question.html</t>
  </si>
  <si>
    <t>State Assembly - District 11 - General</t>
  </si>
  <si>
    <t>Downey, Joann i</t>
  </si>
  <si>
    <t>Houghtaling, Eric i</t>
  </si>
  <si>
    <t xml:space="preserve">Amoroso, Michael </t>
  </si>
  <si>
    <t xml:space="preserve">Woolley, Matthew </t>
  </si>
  <si>
    <t>State Assembly - District 12 - General</t>
  </si>
  <si>
    <t>Dancer, Ronald i</t>
  </si>
  <si>
    <t>Clifton, Robert i</t>
  </si>
  <si>
    <t xml:space="preserve">Lande, David </t>
  </si>
  <si>
    <t xml:space="preserve">Guha, Malini </t>
  </si>
  <si>
    <t>State Assembly - District 13 - General</t>
  </si>
  <si>
    <t>Scharfenberger, Gerard</t>
  </si>
  <si>
    <t>DiMaso, Serena i</t>
  </si>
  <si>
    <t xml:space="preserve">Singer, Barbara </t>
  </si>
  <si>
    <t xml:space="preserve">Friedman, Allison </t>
  </si>
  <si>
    <t>State Assembly - District 14 - General</t>
  </si>
  <si>
    <t>DeAngelo, Wayne i</t>
  </si>
  <si>
    <t>Benson, Daniel i</t>
  </si>
  <si>
    <t xml:space="preserve">Calabrese, Thomas </t>
  </si>
  <si>
    <t xml:space="preserve">Shah, Bina </t>
  </si>
  <si>
    <t xml:space="preserve">Bollentin, Michael </t>
  </si>
  <si>
    <t>State Assembly - District 15 - General</t>
  </si>
  <si>
    <t>Reynolds-Jackson, Verlina i</t>
  </si>
  <si>
    <t>Verrelli, Anthony i</t>
  </si>
  <si>
    <t xml:space="preserve">Williams, Jennifer </t>
  </si>
  <si>
    <t xml:space="preserve">Forchion, Edward </t>
  </si>
  <si>
    <t xml:space="preserve">Williams, Dioh </t>
  </si>
  <si>
    <t>State Assembly - District 16 - General</t>
  </si>
  <si>
    <t>Zwicker, Andrew i</t>
  </si>
  <si>
    <t>Freiman, Roy i</t>
  </si>
  <si>
    <t xml:space="preserve">Caliguire, Mark </t>
  </si>
  <si>
    <t xml:space="preserve">Madrid, Christine </t>
  </si>
  <si>
    <t>State Assembly - District 17 - General</t>
  </si>
  <si>
    <t>Egan, Joseph i</t>
  </si>
  <si>
    <t>Danielsen, Joe i</t>
  </si>
  <si>
    <t xml:space="preserve">Badovinac, Patricia </t>
  </si>
  <si>
    <t xml:space="preserve">Conception Powell, Maria </t>
  </si>
  <si>
    <t>State Assembly - District 18 - General</t>
  </si>
  <si>
    <t>Pinkin, Nancy i</t>
  </si>
  <si>
    <t>Karabinchak, Robert i</t>
  </si>
  <si>
    <t xml:space="preserve">Bengivenga, Robert </t>
  </si>
  <si>
    <t xml:space="preserve">Brown, Jeffrey </t>
  </si>
  <si>
    <t>State Assembly - District 19 - General</t>
  </si>
  <si>
    <t>Coughlin, Craig i</t>
  </si>
  <si>
    <t>Lopez, Yvonne i</t>
  </si>
  <si>
    <t xml:space="preserve">Genova, Rocco </t>
  </si>
  <si>
    <t xml:space="preserve">Onuoha, Christian </t>
  </si>
  <si>
    <t xml:space="preserve">Cruz, William </t>
  </si>
  <si>
    <t>State Assembly - District 20 - General</t>
  </si>
  <si>
    <t>93.75 % Precincts Reporting Nov. 06, 2019 12:43 pm</t>
  </si>
  <si>
    <t>Quijano, Annette i</t>
  </si>
  <si>
    <t>Holley, Jamel i</t>
  </si>
  <si>
    <t xml:space="preserve">Donnelly, Charles </t>
  </si>
  <si>
    <t xml:space="preserve">Hanna, Ashraf </t>
  </si>
  <si>
    <t>State Assembly - District 21 - General</t>
  </si>
  <si>
    <t>98.03 % Precincts Reporting Nov. 06, 2019 12:43 pm</t>
  </si>
  <si>
    <t>Bramnick, Jon i</t>
  </si>
  <si>
    <t>Munoz, Nancy i</t>
  </si>
  <si>
    <t xml:space="preserve">Mandelblatt, Lisa </t>
  </si>
  <si>
    <t xml:space="preserve">Gunderman, Stacey </t>
  </si>
  <si>
    <t xml:space="preserve">Marks, Martin </t>
  </si>
  <si>
    <t xml:space="preserve">Pappas, Harris </t>
  </si>
  <si>
    <t>State Assembly - District 22 - General</t>
  </si>
  <si>
    <t>98.86 % Precincts Reporting Nov. 06, 2019 12:43 pm</t>
  </si>
  <si>
    <t>Carter, Linda i</t>
  </si>
  <si>
    <t>Kennedy, James i</t>
  </si>
  <si>
    <t xml:space="preserve">Quattrocchi, Patricia </t>
  </si>
  <si>
    <t>State Assembly - District 23 - General</t>
  </si>
  <si>
    <t>DiMaio, John i</t>
  </si>
  <si>
    <t>Peterson, Erik i</t>
  </si>
  <si>
    <t xml:space="preserve">King, Denise </t>
  </si>
  <si>
    <t xml:space="preserve">Trofimov, Marisa </t>
  </si>
  <si>
    <t>State Assembly - District 24 - General</t>
  </si>
  <si>
    <t>Space, Parker i</t>
  </si>
  <si>
    <t>Wirths, Harold i</t>
  </si>
  <si>
    <t xml:space="preserve">Lykins, Deana </t>
  </si>
  <si>
    <t xml:space="preserve">Smith, Dan </t>
  </si>
  <si>
    <t>State Assembly - District 25 - General</t>
  </si>
  <si>
    <t>Bucco, Anthony i</t>
  </si>
  <si>
    <t xml:space="preserve">Bergen, Brian </t>
  </si>
  <si>
    <t xml:space="preserve">Bhimani, Lisa </t>
  </si>
  <si>
    <t xml:space="preserve">Draeger, Darcy </t>
  </si>
  <si>
    <t>State Assembly - District 26 - General</t>
  </si>
  <si>
    <t>100 % Precincts Reporting Nov. 06, 2019 1:33 pm</t>
  </si>
  <si>
    <t>DeCroce, BettyLou i</t>
  </si>
  <si>
    <t>Webber, Jay i</t>
  </si>
  <si>
    <t xml:space="preserve">Clarke, Christine </t>
  </si>
  <si>
    <t xml:space="preserve">Fortgang, Laura </t>
  </si>
  <si>
    <t>State Assembly - District 27 - General</t>
  </si>
  <si>
    <t>98.9 % Precincts Reporting Nov. 06, 2019 1:33 pm</t>
  </si>
  <si>
    <t>McKeon, John i</t>
  </si>
  <si>
    <t>Jasey, Mila i</t>
  </si>
  <si>
    <t xml:space="preserve">Dailey, Michael </t>
  </si>
  <si>
    <t xml:space="preserve">Tucci, Mauro </t>
  </si>
  <si>
    <t>State Assembly - District 28 - General</t>
  </si>
  <si>
    <t>96.18 % Precincts Reporting Nov. 06, 2019 1:34 pm</t>
  </si>
  <si>
    <t>Caputo, Ralph i</t>
  </si>
  <si>
    <t>Tucker, Cleopatra i</t>
  </si>
  <si>
    <t xml:space="preserve">Bembry-Freeman, Joy </t>
  </si>
  <si>
    <t xml:space="preserve">Pires, Antonio </t>
  </si>
  <si>
    <t xml:space="preserve">Ross, Derrick </t>
  </si>
  <si>
    <t>State Assembly - District 29 - General</t>
  </si>
  <si>
    <t>92.91 % Precincts Reporting Nov. 06, 2019 1:37 pm</t>
  </si>
  <si>
    <t>Pintor Marin, Eliana i</t>
  </si>
  <si>
    <t>Davis-Speight, Shanique i</t>
  </si>
  <si>
    <t xml:space="preserve">Anello, John </t>
  </si>
  <si>
    <t xml:space="preserve">Veras, Jeannette </t>
  </si>
  <si>
    <t xml:space="preserve">Johnson, Yolanda </t>
  </si>
  <si>
    <t xml:space="preserve">Velazquez, Nichelle </t>
  </si>
  <si>
    <t>State Assembly - District 30 - General</t>
  </si>
  <si>
    <t>Kean, Sean i</t>
  </si>
  <si>
    <t>Thomson, Edward i</t>
  </si>
  <si>
    <t xml:space="preserve">Farkas, Steven </t>
  </si>
  <si>
    <t xml:space="preserve">Celik, Yasin </t>
  </si>
  <si>
    <t xml:space="preserve">Schroeder, Hank </t>
  </si>
  <si>
    <t>State Assembly - District 31 - General</t>
  </si>
  <si>
    <t>98.77 % Precincts Reporting Nov. 06, 2019 1:59 pm</t>
  </si>
  <si>
    <t>McKnight, Angela i</t>
  </si>
  <si>
    <t>Chiaravalloti, Nicholas i</t>
  </si>
  <si>
    <t xml:space="preserve">Mushnick, Jason </t>
  </si>
  <si>
    <t xml:space="preserve">Palange, Mary Kay </t>
  </si>
  <si>
    <t>State Assembly - District 32 - General</t>
  </si>
  <si>
    <t>100 % Precincts Reporting Nov. 06, 2019 1:59 pm</t>
  </si>
  <si>
    <t>Jimenez, Angelica i</t>
  </si>
  <si>
    <t>Mejia, Pedro i</t>
  </si>
  <si>
    <t xml:space="preserve">Carletta, Ann </t>
  </si>
  <si>
    <t xml:space="preserve">Curreli, Francesca </t>
  </si>
  <si>
    <t>State Assembly - District 33 - General</t>
  </si>
  <si>
    <t>100 % Precincts Reporting Nov. 06, 2019 2:00 pm</t>
  </si>
  <si>
    <t>Mukherji, Raj i</t>
  </si>
  <si>
    <t>Chaparro, Annette i</t>
  </si>
  <si>
    <t xml:space="preserve">Lucyk, Holly </t>
  </si>
  <si>
    <t xml:space="preserve">Rohena, Fabian </t>
  </si>
  <si>
    <t>State Assembly - District 34 - General</t>
  </si>
  <si>
    <t>96.05 % Precincts Reporting Nov. 06, 2019 1:38 pm</t>
  </si>
  <si>
    <t>Giblin, Thomas i</t>
  </si>
  <si>
    <t>Timberlake, Britnee i</t>
  </si>
  <si>
    <t xml:space="preserve">Rana, Bharat </t>
  </si>
  <si>
    <t xml:space="preserve">DeVita, Irene </t>
  </si>
  <si>
    <t xml:space="preserve">Childress, Clenard </t>
  </si>
  <si>
    <t>State Assembly - District 35 - General</t>
  </si>
  <si>
    <t>Wimberly, Benjie i</t>
  </si>
  <si>
    <t>Sumter, Shavonda i</t>
  </si>
  <si>
    <t xml:space="preserve">Mamkej, Tamer </t>
  </si>
  <si>
    <t>State Assembly - District 36 - General</t>
  </si>
  <si>
    <t>Schaer, Gary i</t>
  </si>
  <si>
    <t>Calabrese, Clinton i</t>
  </si>
  <si>
    <t xml:space="preserve">Lowe, Foster </t>
  </si>
  <si>
    <t xml:space="preserve">Androwis, Khaldoun </t>
  </si>
  <si>
    <t>State Assembly - District 37 - General</t>
  </si>
  <si>
    <t>Johnson, Gordon i</t>
  </si>
  <si>
    <t>Vainieri Huttle, Valerie i</t>
  </si>
  <si>
    <t xml:space="preserve">Hendricks, Angela </t>
  </si>
  <si>
    <t xml:space="preserve">Tessaro, Gino </t>
  </si>
  <si>
    <t xml:space="preserve">Lib </t>
  </si>
  <si>
    <t xml:space="preserve">Belusic, Claudio </t>
  </si>
  <si>
    <t>State Assembly - District 38 - General</t>
  </si>
  <si>
    <t>Swain, Lisa i</t>
  </si>
  <si>
    <t>Tully, Christopher i</t>
  </si>
  <si>
    <t xml:space="preserve">DiPiazza, Christopher </t>
  </si>
  <si>
    <t xml:space="preserve">Kazimir, Michael </t>
  </si>
  <si>
    <t>State Assembly - District 39 - General</t>
  </si>
  <si>
    <t>Schepisi, Holly i</t>
  </si>
  <si>
    <t>Auth, Robert i</t>
  </si>
  <si>
    <t xml:space="preserve">Birkner, John </t>
  </si>
  <si>
    <t xml:space="preserve">Falotico, Gerald </t>
  </si>
  <si>
    <t>State Assembly - District 40 - General</t>
  </si>
  <si>
    <t>Rooney, Kevin i</t>
  </si>
  <si>
    <t>DePhillips, Christopher i</t>
  </si>
  <si>
    <t xml:space="preserve">O'Brien, Julie </t>
  </si>
  <si>
    <t xml:space="preserve">Martini Cordonnier, Maria </t>
  </si>
  <si>
    <t>margin</t>
  </si>
  <si>
    <t>County option to send ballot</t>
  </si>
  <si>
    <t>County option to send applic.</t>
  </si>
  <si>
    <t>Access to Vote by Mail</t>
  </si>
  <si>
    <t>VBM for limited reasons</t>
  </si>
  <si>
    <t>VBM Review: Counted, as % of VBM Received, 2018</t>
  </si>
  <si>
    <t>4Sat+Sun. 8 hrs/day. 7am half the days</t>
  </si>
  <si>
    <t>2Sat+Sun: 14 hours on last Sat+Sun</t>
  </si>
  <si>
    <t>2Sat: last 2</t>
  </si>
  <si>
    <t>1Sat 8:30-6 M-Sa</t>
  </si>
  <si>
    <t>1Sat 10-3, last Sat</t>
  </si>
  <si>
    <t>3Sat. 4+hours each last 3 Sat</t>
  </si>
  <si>
    <t>2Sat: 8hrs each, last 2 Sat</t>
  </si>
  <si>
    <t>4Sat+Sun 5+hrs both weekends</t>
  </si>
  <si>
    <t>5Sat: 8-4 last 4 Sat 8-4. last Sun 1-5</t>
  </si>
  <si>
    <t>3Sat 3 hours each, last 3 Sat</t>
  </si>
  <si>
    <t>2Sat 8-5 last 2 Sat</t>
  </si>
  <si>
    <t>2Sat: 9-5 last 2 Sat</t>
  </si>
  <si>
    <t>2Sat: last 2 Sat</t>
  </si>
  <si>
    <t>2Sat 8-4:30 last 2 Sat</t>
  </si>
  <si>
    <t>N.R.S. §32-808, §32-938, 32-942</t>
  </si>
  <si>
    <t>Access to VBM</t>
  </si>
  <si>
    <t>Access to Early and Absentee Voting or Vote by Mail (VBM)</t>
  </si>
  <si>
    <t>Access to Weekend Voting</t>
  </si>
  <si>
    <t>VBM List Quality</t>
  </si>
  <si>
    <t>dc council</t>
  </si>
  <si>
    <t>2018 lower house, if any</t>
  </si>
  <si>
    <t>seats elected that year</t>
  </si>
  <si>
    <t>Campaign Contrib. Unlim-$135</t>
  </si>
  <si>
    <t>(Some details are in the tabs)</t>
  </si>
  <si>
    <t>AL</t>
  </si>
  <si>
    <t>AK</t>
  </si>
  <si>
    <t>HI</t>
  </si>
  <si>
    <t>AZ</t>
  </si>
  <si>
    <t>CO</t>
  </si>
  <si>
    <t>AR</t>
  </si>
  <si>
    <t>CA</t>
  </si>
  <si>
    <t>FL</t>
  </si>
  <si>
    <t>CT</t>
  </si>
  <si>
    <t>DE</t>
  </si>
  <si>
    <t>DC</t>
  </si>
  <si>
    <t>GA</t>
  </si>
  <si>
    <t>ID</t>
  </si>
  <si>
    <t>NV</t>
  </si>
  <si>
    <t>NE</t>
  </si>
  <si>
    <t>MO</t>
  </si>
  <si>
    <t>ND</t>
  </si>
  <si>
    <t>OH</t>
  </si>
  <si>
    <t>MS</t>
  </si>
  <si>
    <t>MN</t>
  </si>
  <si>
    <t>MI</t>
  </si>
  <si>
    <t>OK</t>
  </si>
  <si>
    <t>OR</t>
  </si>
  <si>
    <t>MA</t>
  </si>
  <si>
    <t>MD</t>
  </si>
  <si>
    <t>ME</t>
  </si>
  <si>
    <t>LA</t>
  </si>
  <si>
    <t>KY</t>
  </si>
  <si>
    <t>KS</t>
  </si>
  <si>
    <t>IA</t>
  </si>
  <si>
    <t>IN</t>
  </si>
  <si>
    <t>IL</t>
  </si>
  <si>
    <t>VT</t>
  </si>
  <si>
    <t>VA</t>
  </si>
  <si>
    <t>WA</t>
  </si>
  <si>
    <t>WV</t>
  </si>
  <si>
    <t>WI</t>
  </si>
  <si>
    <t>WY</t>
  </si>
  <si>
    <t>UT</t>
  </si>
  <si>
    <t>TX</t>
  </si>
  <si>
    <t>TN</t>
  </si>
  <si>
    <t>SD</t>
  </si>
  <si>
    <t>SC</t>
  </si>
  <si>
    <t>RI</t>
  </si>
  <si>
    <t>PA</t>
  </si>
  <si>
    <t>NC</t>
  </si>
  <si>
    <t>NY</t>
  </si>
  <si>
    <t>NM</t>
  </si>
  <si>
    <t>NJ</t>
  </si>
  <si>
    <t>NH</t>
  </si>
  <si>
    <t>MT</t>
  </si>
  <si>
    <t>Ab-brev</t>
  </si>
  <si>
    <t>abbrev</t>
  </si>
  <si>
    <t>% signatures accepted</t>
  </si>
  <si>
    <t>% rejected</t>
  </si>
  <si>
    <t>VBM Check: %Rejected</t>
  </si>
  <si>
    <t>1%-2%</t>
  </si>
  <si>
    <t>S</t>
  </si>
  <si>
    <t>81%bmd</t>
  </si>
  <si>
    <t>s</t>
  </si>
  <si>
    <t>https://www.theguardian.com/us-news/2020/nov/04/mail-in-ballot-tracker-us-election-2020</t>
  </si>
  <si>
    <t>67%bmd</t>
  </si>
  <si>
    <t>https://www.nbcnews.com/politics/2020-elections/delaware-results</t>
  </si>
  <si>
    <t>https://www.scvotes.gov/fact-sheets</t>
  </si>
  <si>
    <t>82%bmd</t>
  </si>
  <si>
    <t>ratio</t>
  </si>
  <si>
    <t>https://verifiedvoting.org/verifier/#mode/navigate/map/ppEquip/mapType/normal/year/2022</t>
  </si>
  <si>
    <t>5-All hand-marked paper ballots (hmpb), except up to 10% for disabilities and overseas.
4-Computers mark 10% or more of ballots (bmd)
1-Over 10% lack any paper trail (dre,noVvpat)</t>
  </si>
  <si>
    <t>Paper Trail 2018 EAC</t>
  </si>
  <si>
    <t>Good  Paper Trail?</t>
  </si>
  <si>
    <r>
      <t>N.R.S. §32-808</t>
    </r>
    <r>
      <rPr>
        <b/>
        <sz val="8"/>
        <color theme="1"/>
        <rFont val="Arial Narrow"/>
        <family val="2"/>
      </rPr>
      <t xml:space="preserve">, </t>
    </r>
    <r>
      <rPr>
        <sz val="8"/>
        <color theme="1"/>
        <rFont val="Arial Narrow"/>
        <family val="2"/>
      </rPr>
      <t>§32-938, 32-942</t>
    </r>
  </si>
  <si>
    <t xml:space="preserve"> </t>
  </si>
  <si>
    <t>Cure period after election</t>
  </si>
  <si>
    <t>pct of returned+nyt</t>
  </si>
  <si>
    <t>https://www.ncsl.org/research/elections-and-campaigns/post-election-audits635926066.aspx</t>
  </si>
  <si>
    <t>3-4</t>
  </si>
  <si>
    <t>3-10%</t>
  </si>
  <si>
    <t>includes sat+sun</t>
  </si>
  <si>
    <t>https://www.gpb.org/news/2021/03/26/what-does-georgias-new-voting-law-sb-202-do</t>
  </si>
  <si>
    <t>No signature, use ID number</t>
  </si>
  <si>
    <t>Sources: US Elections Project, Census Bureau, Ballotpedia, National Conference of State Legislators, Vote at Home Institute, Election Assistance Commission, Verified Voting, Reporters' Committee for Freedom of the Press, National Council of Secretaries of State</t>
  </si>
  <si>
    <t>1 random</t>
  </si>
  <si>
    <t>3 random</t>
  </si>
  <si>
    <t>5 random</t>
  </si>
  <si>
    <t>4 random</t>
  </si>
  <si>
    <t>5-All hand-marked paper ballots (hmpb), except up to 10% for disabilities+overseas.
4-Computers mark 10% or more of ballots (bmd)
0-3 Lack paper trail on all or some (dre, noVvpat)</t>
  </si>
  <si>
    <t>0-5-Proportional to turnout</t>
  </si>
  <si>
    <t>1-5-weekend days required, extra point if at least 1 Sunday required
0-No weekend days required</t>
  </si>
  <si>
    <t>5-No specific reason needed, application sent to all
4-No specific reason needed, ballot sent to all
3-No specific reason needed, voter must ask for VBM
1-No signature checks
0-Needs a specific reason to vote by mail</t>
  </si>
  <si>
    <t>5-Week or more after election day.
2-5-Two to seven days after election day.
1-Cure by election day. 
0-No cure allowed.</t>
  </si>
  <si>
    <t>5-National Vote at Home Inst. finds good data integrity.
0-Poor data integrity on mailing ballots</t>
  </si>
  <si>
    <t>5-State rejects over 1% of VBM, though experts would reject at least 10%.
3-State rejects up to 1% of VBM, far less than expert signature reviewers.
0-No signature checks</t>
  </si>
  <si>
    <t>5-Handcount.
4-Re-run on different machines.
3-Big omissions.
1-Re-run on same machines.
0-No checking.</t>
  </si>
  <si>
    <t>1%-4%</t>
  </si>
  <si>
    <t>1-3</t>
  </si>
  <si>
    <t>5-Statistical sample.
3-Sample, but not enough for small contests
2-Results too late to get recount or correction.
1-Big omissions or sample has only a handful of machines
0-No audit</t>
  </si>
  <si>
    <t>5-All contests checked.
1-3-One to six contests checked, extra point for random
0-No checking</t>
  </si>
  <si>
    <t>Keep images &amp; release</t>
  </si>
  <si>
    <t>Keep+release images &amp; ballots after recount</t>
  </si>
  <si>
    <t>Unknown release policy</t>
  </si>
  <si>
    <t>Yes ballots; most don't keep images</t>
  </si>
  <si>
    <t>Keep images in many counties+release images+ballots</t>
  </si>
  <si>
    <t>5-Keep images, at least in many counties, &amp; release to public.
4-Yes release copies of ballots to public, Unknown if images kept.
3-Unknown release policy. 
2-No ballots, Images unknown.
0-No ballots or images released</t>
  </si>
  <si>
    <t>2 have enough sample. Limited info on others</t>
  </si>
  <si>
    <t>Keep images in many counties. Release images &amp; ballots after recount</t>
  </si>
  <si>
    <t>ACCESS TO VOTING</t>
  </si>
  <si>
    <t>CHECKING ELECTION RESULTS</t>
  </si>
  <si>
    <t>86% get partial public financing, which doesn't change contrib limits https://cfb.mn.gov/pdf/publications/public_subsidy/historical/2020_public_subsidy_payments.pdf?t=1618442912</t>
  </si>
  <si>
    <t>5-8 reps/ year get public financing, which does not affect contribution limits http://ags.hawaii.gov/campaign/reports/public-funds-disbursed/</t>
  </si>
  <si>
    <t>Law untested. Policy not to release</t>
  </si>
  <si>
    <t>Both</t>
  </si>
  <si>
    <t>Gov+Lt.Gov</t>
  </si>
  <si>
    <t>Justices</t>
  </si>
  <si>
    <t>$</t>
  </si>
  <si>
    <t>weighted average, incl. limit on state-financed candidates</t>
  </si>
  <si>
    <t>https://ballotpedia.org/Public_financing_of_campaigns</t>
  </si>
  <si>
    <r>
      <t>refund contrib&gt;$270 per election if take state $, which 80% do 9-704(3) and (4) https://www.cga.ct.gov/current/pub/chap_157.htm https://www.norwichbulletin.com/story/news/2020/10/31/public-money-opens-door-connecticut-candidates-fends-off-lobbyist-influence/6088300002/</t>
    </r>
    <r>
      <rPr>
        <b/>
        <sz val="10"/>
        <color theme="1"/>
        <rFont val="Arial Narrow"/>
        <family val="2"/>
      </rPr>
      <t xml:space="preserve"> updated to $270</t>
    </r>
    <r>
      <rPr>
        <sz val="10"/>
        <color theme="1"/>
        <rFont val="Arial Narrow"/>
        <family val="2"/>
      </rPr>
      <t xml:space="preserve"> https://seec.ct.gov/Portal/data/CEP/news/2020CEPOverview.pdf </t>
    </r>
  </si>
  <si>
    <t>63% clean, limited to $100 seed contribs  https://www.maine.gov/ethics/sites/maine.gov.ethics/files/inline-files/2018%20Maine%20Clean%20Eleciton%20Act%20Overview.pdf</t>
  </si>
  <si>
    <t>https://www.ncsl.org/research/elections-and-campaigns/public-financing-of-campaigns-overview.aspx</t>
  </si>
  <si>
    <t>Publicly Financed Campaigns</t>
  </si>
  <si>
    <t>5-Both governor+legislature
3-Governor, not legislature
2-Justices or other
0-None</t>
  </si>
  <si>
    <t>TURNOUT</t>
  </si>
  <si>
    <t>ELECTION CAMPAIGNS</t>
  </si>
  <si>
    <t>Nebraska18</t>
  </si>
  <si>
    <t>Margin of error 1</t>
  </si>
  <si>
    <t>avg</t>
  </si>
  <si>
    <t>ratio min/nonmin turnout</t>
  </si>
  <si>
    <t>Ratio minority to nonminority turnout</t>
  </si>
  <si>
    <t>25+</t>
  </si>
  <si>
    <t>18-24 Turnout Ratio</t>
  </si>
  <si>
    <t>Turnout</t>
  </si>
  <si>
    <t>Campaigns</t>
  </si>
  <si>
    <t>CPS overreported turnout http://votewell.net/cps2010turnout.pdf</t>
  </si>
  <si>
    <t>From prev tab: Percent voted
(Citizen)</t>
  </si>
  <si>
    <t>18-24 Turnout, as%of 25+</t>
  </si>
  <si>
    <t>Minority Turnout, %of White</t>
  </si>
  <si>
    <t>Dist.of Columbia</t>
  </si>
  <si>
    <t>Scores + Subscores as Percents</t>
  </si>
  <si>
    <t>All ex.Judge</t>
  </si>
  <si>
    <t>$170 limit for primary $0 for general if take public $ https://www.azcleanelections.gov/run-for-office/how-clean-funding-works  21% take$ https://storageccec.blob.core.usgovcloudapi.net/public/docs/685-2020-Final-Annual-Report-.pdf</t>
  </si>
  <si>
    <t>Turnout: % of Voting-age Citizens: 2020:</t>
  </si>
  <si>
    <t>Total Score:</t>
  </si>
  <si>
    <t>Number of Days when Voters Can Cure Signature Problems after Election Day:</t>
  </si>
  <si>
    <t>Can Public Recount with Copies of Ballots?</t>
  </si>
  <si>
    <t>Access</t>
  </si>
  <si>
    <t>Checking</t>
  </si>
  <si>
    <t>Grade</t>
  </si>
  <si>
    <t>Local races only</t>
  </si>
  <si>
    <t>No: 1CD</t>
  </si>
  <si>
    <t>Nonpartisan: named by partisan officials: 1CD</t>
  </si>
  <si>
    <t>Broad VBM: if Voter asks</t>
  </si>
  <si>
    <t>Broad VBM: Applic.sent to all</t>
  </si>
  <si>
    <t>Broad VBM: Ballot sent to all</t>
  </si>
  <si>
    <t>Broad VBM: Ballot to all+ Signature update from all</t>
  </si>
  <si>
    <t>Broad VBM: County option to send applic.</t>
  </si>
  <si>
    <t>Broad VBM: County option to send ballot</t>
  </si>
  <si>
    <t>Audit by using different machine</t>
  </si>
  <si>
    <t>Audit by using different machine. Exclude VBM+ provisional</t>
  </si>
  <si>
    <t>Machines or hand. Exclude early+VBM+prov.</t>
  </si>
  <si>
    <t>No audit unless recount happens</t>
  </si>
  <si>
    <t>1%-2%. After results are final</t>
  </si>
  <si>
    <t>2 machines per county. 3 districts in Wilmington</t>
  </si>
  <si>
    <t>6 towns. After results are final</t>
  </si>
  <si>
    <t>5%. After results are final</t>
  </si>
  <si>
    <t>Statistical. After results are final</t>
  </si>
  <si>
    <t>6. 1 is random</t>
  </si>
  <si>
    <t>Keep+release images &amp; ballots after 22 months. 20% DRE</t>
  </si>
  <si>
    <t>No ballots. Availability of images unknown</t>
  </si>
  <si>
    <t>Unknown release policy. Not keep images</t>
  </si>
  <si>
    <t>Yes after recount. Unknown if images kept</t>
  </si>
  <si>
    <t>Yes ballots after 3 months. Image keeping+release unknown</t>
  </si>
  <si>
    <t>Yes; but 100% DRE</t>
  </si>
  <si>
    <t>Yes after canvass; but 57% DRE</t>
  </si>
  <si>
    <t>Yes after certification; but 28% DRE</t>
  </si>
  <si>
    <t>Yes. Unknown if images kept</t>
  </si>
  <si>
    <t>Row in report tab</t>
  </si>
  <si>
    <t>Initialization:</t>
  </si>
  <si>
    <t>5-$497, then scores down to 1 are proportional to higher limits
1-Limit is $8,000 or more
0-No limit</t>
  </si>
  <si>
    <t>Table with row headers in columns A and B, and column headers in rows 5 through 6.</t>
  </si>
  <si>
    <t>Table 4b.  Reported Voting and Registration, by Sex, Race and Hispanic Origin, for States: November 2020</t>
  </si>
  <si>
    <t>Sex, Race, and Hispanic-Origin</t>
  </si>
  <si>
    <t>Registered</t>
  </si>
  <si>
    <t>Voted</t>
  </si>
  <si>
    <r>
      <t xml:space="preserve">Margin of error </t>
    </r>
    <r>
      <rPr>
        <b/>
        <vertAlign val="superscript"/>
        <sz val="11"/>
        <rFont val="Calibri"/>
        <family val="2"/>
        <scheme val="minor"/>
      </rPr>
      <t>1</t>
    </r>
  </si>
  <si>
    <r>
      <t>1</t>
    </r>
    <r>
      <rPr>
        <sz val="11"/>
        <rFont val="Calibri"/>
        <family val="2"/>
        <scheme val="minor"/>
      </rPr>
      <t xml:space="preserve"> This figure added to or subtracted from the estimate provides the 90-percent confidence interval.</t>
    </r>
  </si>
  <si>
    <t>For information on confidentiality protection, sampling error, nonsampling error, and definitions, see https://www.census.gov/programs-surveys/cps/technical-documentation/complete.2020.html</t>
  </si>
  <si>
    <t>Source: U.S. Census Bureau, Current Population Survey, November 2020</t>
  </si>
  <si>
    <t>Table with row headers in column A, and column headers in rows 5 through 6.</t>
  </si>
  <si>
    <t>Table 4c.  Reported Voting and Registration, by Age, for States: November 2020</t>
  </si>
  <si>
    <t>For information on confidentiality protection, sampling error, nonsampling error, and definitions, see hthttps://www.census.gov/programs-surveys/cps/technical-documentation/complete.2020.html</t>
  </si>
  <si>
    <t>Ratio of 18-24 Turnout to 25+ Turnout: 2020:</t>
  </si>
  <si>
    <t>5-Yes, nonpartisan or bipartisan commissions draw districts.
3-Partisan congressional districts, non-partisan local
2-Nonpartisan rules for partisan officials
1-No, voting districts drawn by partisans</t>
  </si>
  <si>
    <t>Score (Scale 0-5)</t>
  </si>
  <si>
    <t>|</t>
  </si>
  <si>
    <t>Nonpartisan or Bipartisan Redistricting to Avoid Gerrymanders</t>
  </si>
  <si>
    <t>Public Campaign Finance for Governor+Legislature:</t>
  </si>
  <si>
    <t>Governor</t>
  </si>
  <si>
    <t>Governor+Cabinet</t>
  </si>
  <si>
    <t>Statewide Officers</t>
  </si>
  <si>
    <t>CAMPAIGNS</t>
  </si>
  <si>
    <t>Ratio of Minority Turnout to White Turnout: 2020:</t>
  </si>
  <si>
    <t>Access to Vote by Mail (VBM): 2020:</t>
  </si>
  <si>
    <t>Do They Maintain VBM List Well with Address Changes &amp; Deaths?</t>
  </si>
  <si>
    <t>How Big Is Audit Sample?</t>
  </si>
  <si>
    <t>Touchscreen prints ballots</t>
  </si>
  <si>
    <t>Screen without paper</t>
  </si>
  <si>
    <t>Paper Ballots Printed by Touchscreen or Handmarked? 2022:</t>
  </si>
  <si>
    <t>Handmark. Screen prints for accessibility</t>
  </si>
  <si>
    <t>Handmark. Screen print or paperless for accessibility</t>
  </si>
  <si>
    <t>Handmark. Screen without paper for accessibility</t>
  </si>
  <si>
    <t>Handmark. Paper inside machine for accessibility</t>
  </si>
  <si>
    <t>Screen prints14%. Handmark86%</t>
  </si>
  <si>
    <t>Screen prints16%. Handmark84%</t>
  </si>
  <si>
    <t>Screen prints28%. Handmark71%</t>
  </si>
  <si>
    <t>Screen prints31%. Handmark69%</t>
  </si>
  <si>
    <t>Screen prints34%. Handmark49%</t>
  </si>
  <si>
    <t>Screen prints67%. Paper only inside machine29%</t>
  </si>
  <si>
    <t>Screen without paper20%. Screen prints67%</t>
  </si>
  <si>
    <t>Screen without paper34%. Screen prints30%</t>
  </si>
  <si>
    <t>Screen without paper57%. Handmark43%</t>
  </si>
  <si>
    <t>Screen without paper59%. Screen prints27%</t>
  </si>
  <si>
    <t>Screen without paper72%, Screen prints16%</t>
  </si>
  <si>
    <t>Touchscreen: paper stays inside machine</t>
  </si>
  <si>
    <t>Scale 0.2 to 5.2 for graph</t>
  </si>
  <si>
    <t>1 Saturday 10-3: last Sat</t>
  </si>
  <si>
    <t>1 Saturday 8:30-6 M-Sa</t>
  </si>
  <si>
    <t>1 Saturday 8:30-7</t>
  </si>
  <si>
    <t>1 Saturday 9-2</t>
  </si>
  <si>
    <t>1 Saturday+/orSun: 8hrs in last weekend</t>
  </si>
  <si>
    <t>2 Saturdays 8-5 last 2 Sat</t>
  </si>
  <si>
    <t>2 Saturdays 9-5</t>
  </si>
  <si>
    <t>2 Saturdays: 8hrs each, last 2 Sat</t>
  </si>
  <si>
    <t>2 Saturdays: 9-5 last 2 Sat</t>
  </si>
  <si>
    <t>2 Saturdays: last 2</t>
  </si>
  <si>
    <t>2: Sat+Sun: 14 hours on last Sat+Sun</t>
  </si>
  <si>
    <t>2: Sat+Sun: last weekend</t>
  </si>
  <si>
    <t>3 Saturdays 3 hours each: last 3 Sat</t>
  </si>
  <si>
    <t>3 Saturdays: 4+hours each last 3 Sat</t>
  </si>
  <si>
    <t>4: Sat+Sun 5+hrs both weekends</t>
  </si>
  <si>
    <t>4: Sat+Sun. 8 hrs/day. 7am half the days</t>
  </si>
  <si>
    <t>5: last 4 Sat 8-4. last Sun 1-5</t>
  </si>
  <si>
    <t>2 Saturdays: 8-4:30 last 2 Sat</t>
  </si>
  <si>
    <t>Do They Audit Results by Hand Tallying Some Ballots?</t>
  </si>
  <si>
    <t>Hand tally. Exclude primaries</t>
  </si>
  <si>
    <t>Hand tally</t>
  </si>
  <si>
    <t>Hand tally 1%-2%. Independent computer tally of 100% images</t>
  </si>
  <si>
    <t>Hand tally. Except.can audit just in-person machines</t>
  </si>
  <si>
    <t>Hand tally. Exclude ballots tallied after election day</t>
  </si>
  <si>
    <t xml:space="preserve">Hand tally. Exclude primaries+early+VBM+prov. ballots </t>
  </si>
  <si>
    <t>Hand tally. Exclude provisionals +counties where a party refuses</t>
  </si>
  <si>
    <t xml:space="preserve">Hand tally. Exclude small precincts </t>
  </si>
  <si>
    <t>No audit of paperless screens</t>
  </si>
  <si>
    <t>Number of Contests Audited:</t>
  </si>
  <si>
    <t>Extent of Review of VBM: Rejection Rate: 2018:</t>
  </si>
  <si>
    <t>Handmark. Touchscreen can print ballot for accessibility</t>
  </si>
  <si>
    <t>Handmark. Touchscreen without paper for accessibility</t>
  </si>
  <si>
    <t>Handmark. Touchscreen where paper stays in machine for accessibility</t>
  </si>
  <si>
    <t>Handmark. Touchscreen with printer or paperless for accessibility</t>
  </si>
  <si>
    <t>Column in report tab</t>
  </si>
  <si>
    <t>Group</t>
  </si>
  <si>
    <t>Item</t>
  </si>
  <si>
    <t>Content</t>
  </si>
  <si>
    <t>Overall Grade, Total score is on scale 0-80 (item scores are 0-5)</t>
  </si>
  <si>
    <r>
      <t>Report Card on State Election Procedures</t>
    </r>
    <r>
      <rPr>
        <sz val="8"/>
        <color rgb="FF000000"/>
        <rFont val="Arial Narrow"/>
        <family val="2"/>
      </rPr>
      <t xml:space="preserve"> - send corrections to ReportCard@ThePeople.org</t>
    </r>
  </si>
  <si>
    <t>Handmarked Paper Ballots or Printed by Touchscreen? 2022:</t>
  </si>
  <si>
    <t>Weekend Early Voting: State Minimum 2021:</t>
  </si>
  <si>
    <t>Contribution Limit per 4 Years per Candidate</t>
  </si>
  <si>
    <t>Pix in polling place</t>
  </si>
  <si>
    <t>https://www.wric.com/news/virginia-news/ballot-selfie-laws-is-it-legal-to-snap-a-photo-in-your-state/</t>
  </si>
  <si>
    <t>last column</t>
  </si>
  <si>
    <t>https://www.fox5atlanta.com/news/ballot-selfies-here-is-a-list-of-states-where-you-can-take-a-photo-with-your-ballot</t>
  </si>
  <si>
    <t>Sharing photos of marked ballots is not allowed, but election officials have admitted that enforcing the rule is not practical.</t>
  </si>
  <si>
    <t>Voters are not allowed to share “a photo, video, or other image of the voter's marked ballot with another person or with the public</t>
  </si>
  <si>
    <t>Unclear</t>
  </si>
  <si>
    <t>The state law says photography is not allowed within 75 feet of polling places, but does not address marked absentee ballots.</t>
  </si>
  <si>
    <t>Yes and no</t>
  </si>
  <si>
    <t>While voters are not allowed to take pictures of ballots at polling locations, in the event voters elect to cast a mail-in ballot, it is perfectly legal to post a ballot selfie from home</t>
  </si>
  <si>
    <t>Florida statutes make it illegal for any voter to allow “his or her ballot to be seen by any person.”</t>
  </si>
  <si>
    <t>“No photography is permitted in the polling room or early voting area, except an elector may photograph his or her own ballot,” according to a 2020 Florida statute</t>
  </si>
  <si>
    <t>Georgia law makes it illegal to take photos of inside polling places or of ballots.</t>
  </si>
  <si>
    <t>No, according to Ballotpedia</t>
  </si>
  <si>
    <t>No, absolutely not</t>
  </si>
  <si>
    <t>It is a felony punishable to one to three years in prison to share your marked ballot with others.</t>
  </si>
  <si>
    <t>Taking a picture or selfie of one’s ballot is not allowed in the state of Illinois, according to the state board of elections</t>
  </si>
  <si>
    <t>State Board of Elections states that “you cannot use your cell phone, pager, camera, and computer equipment in an early voting center or at a polling place.” According to a representative for the state election board, it is not illegal in Maryland to share photos of a marked absentee ballot, “but it could jeopardize the secrecy of your ballot.”</t>
  </si>
  <si>
    <t>While it is not illegal to take a selfie with your ballot, voters must keep the information on their ballots confidential</t>
  </si>
  <si>
    <t>So, for those who are voting at a polling location, ballot selfies are a solid no because no electronic devices are allowed, but for those who opt for a mail-in/absentee ballot, selfies are fair game as long as you do not reveal the information, the secretary of state’s office confirmed</t>
  </si>
  <si>
    <t>State law forbids anyone from allowing “the marking of his ballot to be seen by any person for any purpose not authorized by law.” Punishment may include imprisonment for up to six months or a fine of up to $100.</t>
  </si>
  <si>
    <t>“There is still a law on the books in Massachusetts which prohibits displaying your voted ballot to any person,” according to the secretary of state’s office</t>
  </si>
  <si>
    <t>According to a 2020 press release voters are not allowed to take pictures of their marked ballots.</t>
  </si>
  <si>
    <t>There is a law on the books in Mississippi that prohibits an individual from sharing their marked ballot with anyone</t>
  </si>
  <si>
    <t>And while it does not specify mail-in/absentee ballot photos, the secretary of state’s office said that "all ballots in Mississippi are treated equally</t>
  </si>
  <si>
    <t>" So, best to steer clear of taking a photo of yourself with your ballot</t>
  </si>
  <si>
    <t>It’s OK to post a photo of the ballot – but not if it’s marked, CNN reports.</t>
  </si>
  <si>
    <t>“Missouri law is clear that taking photos of incomplete or completed ballots is prohibited as a class four election offense,” the secretary of state’s office confirmed</t>
  </si>
  <si>
    <t>State law bans ballot selfies at polling places</t>
  </si>
  <si>
    <t>Absentee ballots are similarly restricted, according to the Reno Gazette-Journal.</t>
  </si>
  <si>
    <t>“It is illegal for an individual to post a photo with a marked ballot per NRS 293</t>
  </si>
  <si>
    <t>730,” according to the secretary of state’s office</t>
  </si>
  <si>
    <t>New Jersey voters are not allowed to share photos of their marked ballots.</t>
  </si>
  <si>
    <t>Showing a completed ballot to others goes against state rules created in the 19th century to prevent delays at the polls.</t>
  </si>
  <si>
    <t>Voters are allowed to take a selfie with their ballot as long as the information on the ballot is hidden</t>
  </si>
  <si>
    <t>If voters do show their ballot information, they may be “violating NY Election Law, Sec 17-130</t>
  </si>
  <si>
    <t>10, that prohibits a person from ‘showing his ballot after it is prepared for voting, to any person so as to reveal the contents, or solicits a voter to show the same… It’s a misdemeanor</t>
  </si>
  <si>
    <t>It doesn’t matter if you’re voting absentee or in person, don’t do it in North Carolina.</t>
  </si>
  <si>
    <t>“Voters should not take a picture of their completed ballot, whether they vote in person or by mail,” said Karen Brinson Bell, executive director of the State Board of Elections</t>
  </si>
  <si>
    <t>“We respect voters showing their pride in casting a ballot but ask that they do so in another manner</t>
  </si>
  <si>
    <t>Ballot selfies are illegal under Ohio law.</t>
  </si>
  <si>
    <t>Voters are not allowed to reveal how they marked their ballot to anyone</t>
  </si>
  <si>
    <t>“Whoever violates this section is guilty of a felony of the fifth degree,” the secretary of state’s office confirmed</t>
  </si>
  <si>
    <t>No, state law prohibits anyone from showing their ballot to another person; the use of cameras is not allowed inside the voting booth.</t>
  </si>
  <si>
    <t>“State law prohibits voters from taking ballot selfies</t>
  </si>
  <si>
    <t>The use of cameras is not allowed inside the voting booth,” according to the secretary of state’s office</t>
  </si>
  <si>
    <t>No, voters are not allowed to “publicize an official ballot after it is marked to any person in such a way as to reveal the contents of the official ballot, or the name of any candidate for whom the person has marked a vote.”</t>
  </si>
  <si>
    <t>Voters are not allowed to publicize an official ballot after it is marked by any person</t>
  </si>
  <si>
    <t>While voters aren’t allowed to take a photo or record video in polling places, the state’s law doesn’t apply to mail-in ballots.</t>
  </si>
  <si>
    <t>While electronic devices are not allowed inside polling locations, there is no law that specifies selfies with mail-in/absentee ballots</t>
  </si>
  <si>
    <t>Texas law doesn’t allow wireless communication and recording devices within 100 feet of a polling station, but the law doesn’t specifically address mail-in ballots.</t>
  </si>
  <si>
    <t>While you can take a ballot selfie, you are not allowed to take photos at any polling location and since the COVID-19 pandemic is ongoing, mail-in/absentee ballots are fair game</t>
  </si>
  <si>
    <t>In-person ballot selfies at polling places are not allowed, but there is no specific language banning absentee ballot selfies.</t>
  </si>
  <si>
    <t>Voters who are physically at polling locations are strictly prohibited from taking any photos or recording any footage, however, if voters decide to opt for the mail-in/absentee ballot, there are no laws expressly prohibiting selfies from home</t>
  </si>
  <si>
    <t>“Photos of absentee ballots, by themselves, are not prohibited</t>
  </si>
  <si>
    <t>However, if the photos are used as part of a vote-buying scheme (e</t>
  </si>
  <si>
    <t>g</t>
  </si>
  <si>
    <t>as proof that the voter voted for the nefarious candidate in exchange for money or other thing of value), then that’s a crime,” according to the secretary of state’s office</t>
  </si>
  <si>
    <t>“It is against the law to show your marked ballot to any person or to place a mark upon the ballot so it is identifiable as your ballot.”</t>
  </si>
  <si>
    <t>While there is no specific law against taking a ballot selfie, “it is against the law to show your marked ballot to any person or to place a mark upon the ballot so it is identifiable as your ballot</t>
  </si>
  <si>
    <t>According to a 2018 report from the AP, ballot selfies are legal in Arkansas.</t>
  </si>
  <si>
    <t>Yes, according to Ballotpedia</t>
  </si>
  <si>
    <t>In 2016 the section of the election code banning ballot selfies was repealed.</t>
  </si>
  <si>
    <t>California law states that “a voter may voluntarily disclose how he or she voted if that voluntary act does not violate any other law</t>
  </si>
  <si>
    <t>Ballot selfies are fine after a state bill in 2017 changed the election code.</t>
  </si>
  <si>
    <t>“Under the bill, any voter may show his or her voted ballot to any other person as long as the disclosure is not undertaken in furtherance of any election violation proscribed in the uniform code</t>
  </si>
  <si>
    <t>There is no law banning ballot selfies in Connecticut.</t>
  </si>
  <si>
    <t>“Yes, ballot selfies are allowed by law in the state of Connecticut,” according to the secretary of state</t>
  </si>
  <si>
    <t>Election officials do, however, ask voters to respect others’ privacy and anonymity at the polls.</t>
  </si>
  <si>
    <t>Voters are allowed to take a ballot selfie but should not take one of anyone else’s</t>
  </si>
  <si>
    <t>Ballot selfies are protected by law.</t>
  </si>
  <si>
    <t>“Pursuant to Hawaii election law, voters may share images of their own marked ballot via social media or other means,” the secretary of state office stated</t>
  </si>
  <si>
    <t>There is no current law that would prohibit ballot selfies.</t>
  </si>
  <si>
    <t>A judge ruled against a 2015 bill that would have made it illegal to take images of marked ballots to share on social media, clearing the way for voters to take ballot selfies in 2016.</t>
  </si>
  <si>
    <t>Voters in Indiana may take a ballot selfie</t>
  </si>
  <si>
    <t>The answer is yes, but, “loitering, congregating, interrupting, or hindering” another voter at a polling place is not allowed.</t>
  </si>
  <si>
    <t>Iowa prohibits photos to be taken that reveal ballot information, potentially interfering with the integrity of elections, however, there are no specific laws against taking photos with mail-in ballots</t>
  </si>
  <si>
    <t>Kansas law does not allow “unauthorized voting disclosure,” but that statute is understood to apply to ballot workers and election officials, the state’s director of elections said.</t>
  </si>
  <si>
    <t>Kansas does not have a law that expressly prohibits “ballot selfies,” the state’s secretary of state office confirmed</t>
  </si>
  <si>
    <t>State law only forbids recording other voters, but does not prohibit selfies.</t>
  </si>
  <si>
    <t>However, if the photos are used as part of a vote-buying scheme (e.g</t>
  </si>
  <si>
    <t>as proof that the voter voted for the nefarious candidate in exchange for money or other thing of value), then that’s a crime,” according to the secretary of state’s office.</t>
  </si>
  <si>
    <t>The AP reported in 2018 that ballot selfies are legal in Louisiana, but only if they are unmarked</t>
  </si>
  <si>
    <t>The secretary of state's office pointed out that "it is the voter's choice if they decide to share their ballot pubicly," and this includes taking a ballot selfie</t>
  </si>
  <si>
    <t>While officials say they “strongly advise” against it, there is no ban on posting images of a marked ballot.</t>
  </si>
  <si>
    <t>There is no ban under state law about posting images of a marked ballot, “but we do strongly advise against it,” the secretary of state’s office confirmed</t>
  </si>
  <si>
    <t>Common sense is a voter’s best friend when it comes to taking a ballot selfie in Maine, according to the secretary of state’s office</t>
  </si>
  <si>
    <t>Michigan voters are welcome to snap a photo of their ballot before exiting the polling station.</t>
  </si>
  <si>
    <t>“In short, voters can take a photo of their own ballot but only while in the voting booth, not including themselves, or of their marked ballot at home if they’re voting absentee,” the secretary of state’s office stated</t>
  </si>
  <si>
    <t>Just don’t show the image to another voter at the polling place or snap a pic of another person while there.</t>
  </si>
  <si>
    <t>Ballot selfies are not illegal in Minnesota, the secretary of state’s office confirmed</t>
  </si>
  <si>
    <t>Sharing a marked ballot photo on social media does not violate Montana law.</t>
  </si>
  <si>
    <t>As of 2018, you are fully able to take a ballot selfie as it doesn’t violate any laws in Montana</t>
  </si>
  <si>
    <t>“The Commissioner (Commissioner of Political Practices) at that point in time had concluded that voluntarily taking a picture of yourself (selfie) with a marked ballot and sharing the image on social media or with family and friends does not violate the prohibitions of Mont</t>
  </si>
  <si>
    <t>Code Ann</t>
  </si>
  <si>
    <t>13-35-201,” the secretary of state’s office confirmed</t>
  </si>
  <si>
    <t>Gov</t>
  </si>
  <si>
    <t>Pete Ricketts signed a bill in 2016 making ballot selfies legal.</t>
  </si>
  <si>
    <t>According to the statute 32-1527, section four, of the Nebraska state legislature, “voters are allowed to voluntarily photograph his or her ballot after it is marked and revealing such photograph in a manner that allows the photograph to be viewed by another person</t>
  </si>
  <si>
    <t>”</t>
  </si>
  <si>
    <t>ballot selfies remain legal after the Supreme Court decided not to review the state’s appeal on a ban several judges ruled unconstitutional.</t>
  </si>
  <si>
    <t>“A federal judge struck down a law in New Hampshire that prohibited ballot selfies several years ago,” the secretary of state’s office confirmed</t>
  </si>
  <si>
    <t>Ballot selfies are now legal in New Mexico.</t>
  </si>
  <si>
    <t>https://www.koat.com/article/whats-the-deal-with-infrastructure/36638625</t>
  </si>
  <si>
    <t>There are no laws that specifically ban ballot selfies … as long as they don’t disrupt polling place operations.</t>
  </si>
  <si>
    <t>“ND does not have any laws specific to ballot selfies</t>
  </si>
  <si>
    <t>If it is not disrupting the polling place it is allowed,” according to the secretary of state’s office</t>
  </si>
  <si>
    <t>Kevin Stitt signed a bill in 2019 lifting the ban on ballot selfies, but social media photos taken “within the election enclosure” are not allowed.</t>
  </si>
  <si>
    <t>“A voter may take a digital image or photograph of his or her marked ballot and distribute or share the image via social media or by any other means if performed voluntarily and in compliance with state and federal law</t>
  </si>
  <si>
    <t>All voting is done by mail in Oregon where residents are free to photograph their ballots.</t>
  </si>
  <si>
    <t>Ballot selfies are permitted in Oregon, however, voters are not allowed to reveal someone else’s ballot information</t>
  </si>
  <si>
    <t>So if you decide to post a ballot selfie in Oregon, make sure it’s only your own</t>
  </si>
  <si>
    <t>Unclear – counties can set their own policies when it comes to ballot selfies</t>
  </si>
  <si>
    <t>Guidance on the Secretary of State website states that if cellphones are allowed voters can take a selfie of their own ballot only, but “we recommend you wait until after you leave the polling place to post ballot selfies on social media.”</t>
  </si>
  <si>
    <t>Voters have a First Amendment right to take a ballot selfie, however, you are not allowed to reveal any information on the ballot or anyone else’s ballot</t>
  </si>
  <si>
    <t>“The Department recommends that voters wait until after they leave the polling place to post ballot selfies on social media,” according to the secretary of state’s office</t>
  </si>
  <si>
    <t>Yes, ballot selfies are legal in Rhode Island.</t>
  </si>
  <si>
    <t>Voters are permitted to take ballot selfies</t>
  </si>
  <si>
    <t>In 2015 the law changed to allow ballot selfies, but it is still a misdemeanor to photograph another person’s ballot.</t>
  </si>
  <si>
    <t>As in other states that allow ballot selfies, voters are allowed to take photos of themselves with their own ballot but are strictly prohibited from sharing someone else’s ballot information</t>
  </si>
  <si>
    <t>there is no language forbidding ballot selfies.</t>
  </si>
  <si>
    <t>Ballot selfies are allowed in Virginia, however election observers are not allowed to take photos and video within the polling place.</t>
  </si>
  <si>
    <t>The secretary of state's office has confirmed ballot selfies are legal in the state of Virginia</t>
  </si>
  <si>
    <t>Washington state</t>
  </si>
  <si>
    <t>Ballot selfies are legal, but it’s not legal to view another person’s ballot “for a purpose prohibited by law, such as vote buying.”</t>
  </si>
  <si>
    <t>Voters are allowed to take pictures with their ballots</t>
  </si>
  <si>
    <t>Yes, as long as they don’t cause any disruption at the polls</t>
  </si>
  <si>
    <t>While Wyoming law doesn’t prohibit ballot selfies, it does allow a judge of elections to preserve order.</t>
  </si>
  <si>
    <t>As long as you don’t disturb polling locations, it is fine to take pictures with your own ballot</t>
  </si>
  <si>
    <t>Yes, not phone</t>
  </si>
  <si>
    <t>Alabama election officials say the use of a phone to take photographs inside a polling place is not allowed</t>
  </si>
  <si>
    <t>Outside of the polling station, however, “voters are permitted to take a picture of or with their ballot, as long as they do not disclose the content of any other voter’s ballot or disrupt the voting process.</t>
  </si>
  <si>
    <t>You can take a selfie with your ballot and post it as you please, but you cannot reveal anyone else’s ballot information</t>
  </si>
  <si>
    <t>State law doesn’t specifically address ballot selfies, but does ban cellphones from voting booths.</t>
  </si>
  <si>
    <t>While you are not allowed to have a phone turned on at polling locations, there is no law that prohibits ballot selfies for those utilizing mail-in voting</t>
  </si>
  <si>
    <t>“Delaware does not have a specific ‘rule’ regarding ‘ballot selfies,’ however, cellphone use is prohibited in any of the state’s polling places,” the secretary of state stated in an email</t>
  </si>
  <si>
    <t>Click for text Report at http://votewell.net/card.pdf</t>
  </si>
  <si>
    <t>updated 7/30/2021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</si>
</sst>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3" formatCode="_(* #,##0.00_);_(* \(#,##0.00\);_(* &quot;-&quot;??_);_(@_)"/>
    <numFmt numFmtId="164" formatCode="0.0%"/>
    <numFmt numFmtId="165" formatCode="0.0"/>
    <numFmt numFmtId="166" formatCode="_(* #,##0.0_);_(* \(#,##0.0\);_(* &quot;-&quot;??_);_(@_)"/>
    <numFmt numFmtId="167" formatCode="_(* #,##0_);_(* \(#,##0\);_(* &quot;-&quot;??_);_(@_)"/>
    <numFmt numFmtId="168" formatCode="##0.0"/>
    <numFmt numFmtId="169" formatCode="##0"/>
    <numFmt numFmtId="170" formatCode="&quot;$&quot;#,##0.0_);[Red]\(&quot;$&quot;#,##0.0\)"/>
  </numFmts>
  <fonts count="56" x14ac:knownFonts="1">
    <font>
      <sz val="10"/>
      <color theme="1"/>
      <name val="Arial Narrow"/>
      <family val="2"/>
    </font>
    <font>
      <sz val="10"/>
      <color theme="1"/>
      <name val="Arial Narrow"/>
      <family val="2"/>
    </font>
    <font>
      <sz val="8"/>
      <color rgb="FF000000"/>
      <name val="Arial Narrow"/>
      <family val="2"/>
    </font>
    <font>
      <sz val="8"/>
      <color theme="1"/>
      <name val="Arial Narrow"/>
      <family val="2"/>
    </font>
    <font>
      <sz val="10"/>
      <color rgb="FF000000"/>
      <name val="Arial Narrow"/>
      <family val="2"/>
    </font>
    <font>
      <u/>
      <sz val="10"/>
      <color theme="10"/>
      <name val="Arial Narrow"/>
      <family val="2"/>
    </font>
    <font>
      <b/>
      <sz val="8"/>
      <color theme="1"/>
      <name val="Arial Narrow"/>
      <family val="2"/>
    </font>
    <font>
      <u/>
      <sz val="8"/>
      <color theme="10"/>
      <name val="Arial Narrow"/>
      <family val="2"/>
    </font>
    <font>
      <b/>
      <sz val="8"/>
      <name val="Arial Narrow"/>
      <family val="2"/>
    </font>
    <font>
      <sz val="8"/>
      <name val="Arial Narrow"/>
      <family val="2"/>
    </font>
    <font>
      <sz val="10"/>
      <name val="Arial Narrow"/>
      <family val="2"/>
    </font>
    <font>
      <b/>
      <sz val="10"/>
      <color rgb="FF000000"/>
      <name val="Arial Narrow"/>
      <family val="2"/>
    </font>
    <font>
      <sz val="10"/>
      <color rgb="FF7030A0"/>
      <name val="Arial Narrow"/>
      <family val="2"/>
    </font>
    <font>
      <b/>
      <sz val="10"/>
      <color theme="5" tint="-0.499984740745262"/>
      <name val="Arial Narrow"/>
      <family val="2"/>
    </font>
    <font>
      <sz val="10"/>
      <color theme="5" tint="-0.499984740745262"/>
      <name val="Arial Narrow"/>
      <family val="2"/>
    </font>
    <font>
      <b/>
      <sz val="10"/>
      <color theme="9" tint="-0.499984740745262"/>
      <name val="Arial Narrow"/>
      <family val="2"/>
    </font>
    <font>
      <sz val="10"/>
      <color theme="9" tint="-0.499984740745262"/>
      <name val="Arial Narrow"/>
      <family val="2"/>
    </font>
    <font>
      <b/>
      <sz val="10"/>
      <color rgb="FF7030A0"/>
      <name val="Arial Narrow"/>
      <family val="2"/>
    </font>
    <font>
      <i/>
      <sz val="10"/>
      <color theme="5" tint="-0.249977111117893"/>
      <name val="Arial Narrow"/>
      <family val="2"/>
    </font>
    <font>
      <b/>
      <i/>
      <sz val="8"/>
      <color theme="5" tint="-0.249977111117893"/>
      <name val="Arial Narrow"/>
      <family val="2"/>
    </font>
    <font>
      <b/>
      <sz val="10"/>
      <color theme="1"/>
      <name val="Arial Narrow"/>
      <family val="2"/>
    </font>
    <font>
      <sz val="9"/>
      <color theme="1"/>
      <name val="Calibri"/>
      <family val="2"/>
      <scheme val="minor"/>
    </font>
    <font>
      <b/>
      <sz val="9"/>
      <color theme="1"/>
      <name val="Calibri"/>
      <family val="2"/>
      <scheme val="minor"/>
    </font>
    <font>
      <b/>
      <sz val="9"/>
      <name val="Calibri"/>
      <family val="2"/>
      <scheme val="minor"/>
    </font>
    <font>
      <b/>
      <sz val="18"/>
      <color theme="1"/>
      <name val="Arial Narrow"/>
      <family val="2"/>
    </font>
    <font>
      <sz val="8"/>
      <color theme="5" tint="-0.499984740745262"/>
      <name val="Arial Narrow"/>
      <family val="2"/>
    </font>
    <font>
      <sz val="8"/>
      <color theme="9" tint="-0.499984740745262"/>
      <name val="Arial Narrow"/>
      <family val="2"/>
    </font>
    <font>
      <b/>
      <sz val="8"/>
      <color theme="9" tint="-0.499984740745262"/>
      <name val="Arial Narrow"/>
      <family val="2"/>
    </font>
    <font>
      <b/>
      <sz val="8"/>
      <color theme="5" tint="-0.499984740745262"/>
      <name val="Arial Narrow"/>
      <family val="2"/>
    </font>
    <font>
      <b/>
      <sz val="10"/>
      <color theme="1"/>
      <name val="Arial"/>
      <family val="2"/>
    </font>
    <font>
      <b/>
      <sz val="10"/>
      <color theme="5" tint="-0.499984740745262"/>
      <name val="Arial"/>
      <family val="2"/>
    </font>
    <font>
      <b/>
      <sz val="10"/>
      <color rgb="FF005000"/>
      <name val="Arial"/>
      <family val="2"/>
    </font>
    <font>
      <b/>
      <sz val="10"/>
      <color rgb="FF7030A0"/>
      <name val="Arial"/>
      <family val="2"/>
    </font>
    <font>
      <b/>
      <sz val="9"/>
      <color theme="1"/>
      <name val="Arial Narrow"/>
      <family val="2"/>
    </font>
    <font>
      <b/>
      <sz val="10"/>
      <color rgb="FF005000"/>
      <name val="Arial Narrow"/>
      <family val="2"/>
    </font>
    <font>
      <sz val="10"/>
      <color rgb="FF005000"/>
      <name val="Arial Narrow"/>
      <family val="2"/>
    </font>
    <font>
      <sz val="8"/>
      <color theme="1"/>
      <name val="Calibri"/>
      <family val="2"/>
      <scheme val="minor"/>
    </font>
    <font>
      <b/>
      <sz val="11"/>
      <color theme="1"/>
      <name val="Calibri"/>
      <family val="2"/>
      <scheme val="minor"/>
    </font>
    <font>
      <b/>
      <sz val="11"/>
      <name val="Calibri"/>
      <family val="2"/>
      <scheme val="minor"/>
    </font>
    <font>
      <b/>
      <vertAlign val="superscript"/>
      <sz val="11"/>
      <name val="Calibri"/>
      <family val="2"/>
      <scheme val="minor"/>
    </font>
    <font>
      <sz val="11"/>
      <name val="Calibri"/>
      <family val="2"/>
      <scheme val="minor"/>
    </font>
    <font>
      <b/>
      <sz val="8"/>
      <color theme="1"/>
      <name val="Calibri"/>
      <family val="2"/>
      <scheme val="minor"/>
    </font>
    <font>
      <b/>
      <sz val="8"/>
      <color rgb="FF7030A0"/>
      <name val="Arial Narrow"/>
      <family val="2"/>
    </font>
    <font>
      <b/>
      <sz val="8"/>
      <color rgb="FF000000"/>
      <name val="Arial Narrow"/>
      <family val="2"/>
    </font>
    <font>
      <b/>
      <sz val="12"/>
      <color theme="1"/>
      <name val="Times New Roman"/>
      <family val="1"/>
    </font>
    <font>
      <sz val="12"/>
      <color theme="1"/>
      <name val="Times New Roman"/>
      <family val="1"/>
    </font>
    <font>
      <b/>
      <sz val="8"/>
      <color rgb="FF005000"/>
      <name val="Arial Narrow"/>
      <family val="2"/>
    </font>
    <font>
      <sz val="8"/>
      <color rgb="FF7030A0"/>
      <name val="Arial Narrow"/>
      <family val="2"/>
    </font>
    <font>
      <b/>
      <sz val="8"/>
      <color rgb="FFFF0000"/>
      <name val="Arial Narrow"/>
      <family val="2"/>
    </font>
    <font>
      <b/>
      <sz val="12"/>
      <color theme="1"/>
      <name val="Arial Narrow"/>
      <family val="2"/>
    </font>
    <font>
      <sz val="12"/>
      <color theme="1"/>
      <name val="Arial Narrow"/>
      <family val="2"/>
    </font>
    <font>
      <sz val="12"/>
      <color rgb="FF000000"/>
      <name val="Times New Roman"/>
      <family val="1"/>
    </font>
    <font>
      <b/>
      <sz val="12"/>
      <color rgb="FF000000"/>
      <name val="Times New Roman"/>
      <family val="1"/>
    </font>
    <font>
      <u/>
      <sz val="12"/>
      <color theme="10"/>
      <name val="Arial Narrow"/>
      <family val="2"/>
    </font>
    <font>
      <sz val="12"/>
      <name val="Times New Roman"/>
      <family val="1"/>
    </font>
    <font>
      <b/>
      <u/>
      <sz val="10"/>
      <color theme="10"/>
      <name val="Arial Narrow"/>
      <family val="2"/>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65"/>
        <bgColor indexed="64"/>
      </patternFill>
    </fill>
    <fill>
      <patternFill patternType="solid">
        <fgColor theme="5" tint="0.79998168889431442"/>
        <bgColor indexed="64"/>
      </patternFill>
    </fill>
    <fill>
      <patternFill patternType="solid">
        <fgColor theme="0"/>
        <bgColor indexed="64"/>
      </patternFill>
    </fill>
    <fill>
      <patternFill patternType="solid">
        <fgColor rgb="FFEDE1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9">
    <border>
      <left/>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582">
    <xf numFmtId="0" fontId="0" fillId="0" borderId="0" xfId="0"/>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1" fontId="2" fillId="0" borderId="1" xfId="1"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2" fillId="0" borderId="0" xfId="0" applyNumberFormat="1" applyFont="1" applyBorder="1" applyAlignment="1">
      <alignment horizontal="left" vertical="top" wrapText="1"/>
    </xf>
    <xf numFmtId="0" fontId="2" fillId="2"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4" borderId="0" xfId="0" applyFont="1" applyFill="1" applyBorder="1" applyAlignment="1">
      <alignment horizontal="left" vertical="top" wrapText="1"/>
    </xf>
    <xf numFmtId="1" fontId="4" fillId="0" borderId="1" xfId="1" applyNumberFormat="1" applyFont="1" applyFill="1" applyBorder="1" applyAlignment="1">
      <alignment horizontal="center" vertical="center"/>
    </xf>
    <xf numFmtId="0" fontId="0" fillId="0" borderId="0" xfId="0" applyFont="1" applyFill="1" applyBorder="1" applyAlignment="1">
      <alignment horizontal="center" vertical="center"/>
    </xf>
    <xf numFmtId="9" fontId="2" fillId="0" borderId="0" xfId="2" applyFont="1" applyFill="1" applyBorder="1" applyAlignment="1">
      <alignment vertical="top" wrapText="1"/>
    </xf>
    <xf numFmtId="0" fontId="6" fillId="0" borderId="0" xfId="0" applyFont="1" applyAlignment="1">
      <alignment horizontal="center" vertical="center" wrapText="1"/>
    </xf>
    <xf numFmtId="0" fontId="3" fillId="0" borderId="0" xfId="0" applyFont="1" applyAlignment="1">
      <alignment vertical="center" wrapText="1"/>
    </xf>
    <xf numFmtId="0" fontId="6" fillId="0" borderId="0" xfId="0" applyFont="1" applyAlignment="1">
      <alignment horizontal="center" vertical="center"/>
    </xf>
    <xf numFmtId="0" fontId="3" fillId="0" borderId="0" xfId="0" applyFont="1" applyAlignment="1">
      <alignment vertical="center"/>
    </xf>
    <xf numFmtId="0" fontId="8" fillId="0" borderId="0" xfId="0" applyFont="1" applyAlignment="1">
      <alignment horizontal="center" vertical="center"/>
    </xf>
    <xf numFmtId="0" fontId="7" fillId="0" borderId="0" xfId="3" applyFont="1" applyAlignment="1">
      <alignment vertical="center"/>
    </xf>
    <xf numFmtId="0" fontId="9" fillId="0" borderId="0" xfId="3" applyFont="1" applyAlignment="1">
      <alignment vertical="center"/>
    </xf>
    <xf numFmtId="0" fontId="9" fillId="0" borderId="0" xfId="0" applyFont="1" applyAlignment="1">
      <alignment vertical="center"/>
    </xf>
    <xf numFmtId="0" fontId="0" fillId="0" borderId="0" xfId="0" applyFont="1" applyFill="1" applyBorder="1" applyAlignment="1"/>
    <xf numFmtId="0" fontId="0" fillId="3" borderId="0" xfId="0" applyFont="1" applyFill="1" applyBorder="1" applyAlignment="1"/>
    <xf numFmtId="0" fontId="0" fillId="0" borderId="0" xfId="0" applyFont="1" applyBorder="1" applyAlignment="1"/>
    <xf numFmtId="0" fontId="0" fillId="2" borderId="0" xfId="0" applyFont="1" applyFill="1" applyBorder="1" applyAlignment="1"/>
    <xf numFmtId="0" fontId="0" fillId="4" borderId="0" xfId="0" applyFont="1" applyFill="1" applyBorder="1" applyAlignment="1"/>
    <xf numFmtId="1" fontId="11" fillId="0" borderId="3" xfId="1" applyNumberFormat="1" applyFont="1" applyFill="1" applyBorder="1" applyAlignment="1">
      <alignment horizontal="center" vertical="top" wrapText="1"/>
    </xf>
    <xf numFmtId="0" fontId="11" fillId="0" borderId="0" xfId="0" applyFont="1" applyBorder="1" applyAlignment="1">
      <alignment vertical="top" wrapText="1"/>
    </xf>
    <xf numFmtId="0" fontId="11" fillId="2" borderId="0" xfId="0" applyFont="1" applyFill="1" applyBorder="1" applyAlignment="1">
      <alignment vertical="top" wrapText="1"/>
    </xf>
    <xf numFmtId="0" fontId="4" fillId="0" borderId="0" xfId="0" applyFont="1" applyBorder="1" applyAlignment="1">
      <alignment vertical="top" wrapText="1"/>
    </xf>
    <xf numFmtId="0" fontId="4" fillId="4" borderId="0" xfId="0" applyFont="1" applyFill="1" applyBorder="1" applyAlignment="1">
      <alignment vertical="top" wrapText="1"/>
    </xf>
    <xf numFmtId="0" fontId="11" fillId="4" borderId="0" xfId="0" applyFont="1" applyFill="1" applyBorder="1" applyAlignment="1">
      <alignment vertical="top" wrapText="1"/>
    </xf>
    <xf numFmtId="0" fontId="0" fillId="0" borderId="0" xfId="0" applyFont="1" applyBorder="1" applyAlignment="1">
      <alignment vertical="top" wrapText="1"/>
    </xf>
    <xf numFmtId="1" fontId="4" fillId="0" borderId="5" xfId="1" applyNumberFormat="1" applyFont="1" applyFill="1" applyBorder="1" applyAlignment="1">
      <alignment horizontal="left" vertical="top" wrapText="1"/>
    </xf>
    <xf numFmtId="9" fontId="4" fillId="0" borderId="2" xfId="2" applyFont="1" applyFill="1" applyBorder="1" applyAlignment="1">
      <alignment vertical="top" wrapText="1"/>
    </xf>
    <xf numFmtId="0" fontId="10" fillId="0" borderId="4" xfId="0" applyFont="1" applyFill="1" applyBorder="1" applyAlignment="1">
      <alignment horizontal="left" vertical="top" wrapText="1"/>
    </xf>
    <xf numFmtId="0" fontId="4" fillId="0" borderId="2" xfId="0" applyFont="1" applyBorder="1" applyAlignment="1">
      <alignment horizontal="left" vertical="top" wrapText="1"/>
    </xf>
    <xf numFmtId="0" fontId="4" fillId="2"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0" fillId="0" borderId="2" xfId="0" applyFont="1" applyBorder="1" applyAlignment="1">
      <alignment horizontal="left" vertical="top" wrapText="1"/>
    </xf>
    <xf numFmtId="1" fontId="4" fillId="0" borderId="1" xfId="1" applyNumberFormat="1" applyFont="1" applyFill="1" applyBorder="1" applyAlignment="1">
      <alignment horizontal="left" vertical="top" wrapText="1"/>
    </xf>
    <xf numFmtId="9" fontId="4" fillId="0" borderId="0" xfId="2" applyFont="1" applyFill="1" applyBorder="1" applyAlignment="1">
      <alignment vertical="top" wrapText="1"/>
    </xf>
    <xf numFmtId="0" fontId="10"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2"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0" fillId="0" borderId="0" xfId="0" applyFont="1" applyBorder="1" applyAlignment="1">
      <alignment horizontal="left" vertical="top" wrapText="1"/>
    </xf>
    <xf numFmtId="3" fontId="4" fillId="0" borderId="0" xfId="0" applyNumberFormat="1" applyFont="1" applyBorder="1" applyAlignment="1">
      <alignment vertical="center"/>
    </xf>
    <xf numFmtId="0" fontId="4" fillId="2" borderId="0" xfId="0" applyFont="1" applyFill="1" applyBorder="1" applyAlignment="1">
      <alignment vertical="center"/>
    </xf>
    <xf numFmtId="0" fontId="4" fillId="0" borderId="0" xfId="0" applyFont="1" applyBorder="1" applyAlignment="1">
      <alignment vertical="center"/>
    </xf>
    <xf numFmtId="0" fontId="11" fillId="0" borderId="0" xfId="0" applyFont="1" applyBorder="1" applyAlignment="1">
      <alignment vertical="center"/>
    </xf>
    <xf numFmtId="0" fontId="4" fillId="4" borderId="0" xfId="0" applyFont="1" applyFill="1" applyBorder="1" applyAlignment="1">
      <alignment vertical="center"/>
    </xf>
    <xf numFmtId="0" fontId="11" fillId="4" borderId="0" xfId="0" applyFont="1" applyFill="1" applyBorder="1" applyAlignment="1">
      <alignment vertical="center"/>
    </xf>
    <xf numFmtId="164" fontId="4" fillId="4" borderId="0" xfId="2" applyNumberFormat="1" applyFont="1" applyFill="1" applyBorder="1" applyAlignment="1">
      <alignment vertical="center"/>
    </xf>
    <xf numFmtId="0" fontId="10" fillId="0" borderId="0" xfId="0" applyFont="1" applyBorder="1" applyAlignment="1">
      <alignment vertical="center"/>
    </xf>
    <xf numFmtId="1" fontId="11" fillId="0" borderId="1" xfId="1" applyNumberFormat="1" applyFont="1" applyFill="1" applyBorder="1" applyAlignment="1">
      <alignment horizontal="center" vertical="center"/>
    </xf>
    <xf numFmtId="9" fontId="11" fillId="0" borderId="0" xfId="2" applyFont="1" applyFill="1" applyBorder="1" applyAlignment="1">
      <alignment vertical="center"/>
    </xf>
    <xf numFmtId="0" fontId="4" fillId="0" borderId="0" xfId="0" applyFont="1" applyFill="1" applyBorder="1" applyAlignment="1">
      <alignment vertical="center"/>
    </xf>
    <xf numFmtId="0" fontId="11" fillId="3" borderId="0" xfId="0" applyFont="1" applyFill="1" applyBorder="1" applyAlignment="1">
      <alignment vertical="center"/>
    </xf>
    <xf numFmtId="1" fontId="11" fillId="5" borderId="3" xfId="1" applyNumberFormat="1" applyFont="1" applyFill="1" applyBorder="1" applyAlignment="1">
      <alignment horizontal="center" vertical="top" wrapText="1"/>
    </xf>
    <xf numFmtId="1" fontId="11" fillId="5" borderId="6" xfId="1" applyNumberFormat="1" applyFont="1" applyFill="1" applyBorder="1" applyAlignment="1">
      <alignment horizontal="center" vertical="top" wrapText="1"/>
    </xf>
    <xf numFmtId="0" fontId="10" fillId="5" borderId="2" xfId="0" applyFont="1" applyFill="1" applyBorder="1" applyAlignment="1">
      <alignment horizontal="left" vertical="top" wrapText="1"/>
    </xf>
    <xf numFmtId="0" fontId="0" fillId="5" borderId="0" xfId="0" applyFont="1" applyFill="1" applyBorder="1" applyAlignment="1">
      <alignment horizontal="center" vertical="center"/>
    </xf>
    <xf numFmtId="1" fontId="4" fillId="5" borderId="0" xfId="1" applyNumberFormat="1" applyFont="1" applyFill="1" applyBorder="1" applyAlignment="1">
      <alignment horizontal="center" vertical="center"/>
    </xf>
    <xf numFmtId="1" fontId="11" fillId="5" borderId="0" xfId="1" applyNumberFormat="1" applyFont="1" applyFill="1" applyBorder="1" applyAlignment="1">
      <alignment horizontal="center" vertical="center" wrapText="1"/>
    </xf>
    <xf numFmtId="1" fontId="13" fillId="5" borderId="0" xfId="1" applyNumberFormat="1" applyFont="1" applyFill="1" applyBorder="1" applyAlignment="1">
      <alignment horizontal="center" vertical="center" wrapText="1"/>
    </xf>
    <xf numFmtId="0" fontId="14" fillId="0" borderId="0" xfId="0" applyFont="1" applyBorder="1" applyAlignment="1"/>
    <xf numFmtId="0" fontId="14" fillId="2" borderId="0" xfId="0" applyFont="1" applyFill="1" applyBorder="1" applyAlignment="1"/>
    <xf numFmtId="0" fontId="14" fillId="4" borderId="0" xfId="0" applyFont="1" applyFill="1" applyBorder="1" applyAlignment="1"/>
    <xf numFmtId="0" fontId="16" fillId="0" borderId="0" xfId="0" applyFont="1" applyBorder="1" applyAlignment="1"/>
    <xf numFmtId="0" fontId="16" fillId="2" borderId="0" xfId="0" applyFont="1" applyFill="1" applyBorder="1" applyAlignment="1"/>
    <xf numFmtId="0" fontId="16" fillId="4" borderId="0" xfId="0" applyFont="1" applyFill="1" applyBorder="1" applyAlignment="1"/>
    <xf numFmtId="0" fontId="15" fillId="0" borderId="0" xfId="0" applyFont="1" applyBorder="1" applyAlignment="1">
      <alignment horizontal="center"/>
    </xf>
    <xf numFmtId="0" fontId="15" fillId="2" borderId="0" xfId="0" applyFont="1" applyFill="1" applyBorder="1" applyAlignment="1">
      <alignment horizontal="center"/>
    </xf>
    <xf numFmtId="0" fontId="15" fillId="4" borderId="0" xfId="0" applyFont="1" applyFill="1" applyBorder="1" applyAlignment="1">
      <alignment horizontal="center"/>
    </xf>
    <xf numFmtId="0" fontId="0"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1" fontId="4" fillId="5" borderId="0" xfId="1" applyNumberFormat="1" applyFont="1" applyFill="1" applyBorder="1" applyAlignment="1">
      <alignment horizontal="center" vertical="center" wrapText="1"/>
    </xf>
    <xf numFmtId="1" fontId="11" fillId="3" borderId="0" xfId="1" applyNumberFormat="1" applyFont="1" applyFill="1" applyBorder="1" applyAlignment="1">
      <alignment horizontal="center" vertical="center" wrapText="1"/>
    </xf>
    <xf numFmtId="1" fontId="15" fillId="5" borderId="0" xfId="1" applyNumberFormat="1" applyFont="1" applyFill="1" applyBorder="1" applyAlignment="1">
      <alignment horizontal="center" vertical="center" wrapText="1"/>
    </xf>
    <xf numFmtId="1" fontId="15" fillId="5" borderId="0" xfId="1" quotePrefix="1" applyNumberFormat="1" applyFont="1" applyFill="1" applyBorder="1" applyAlignment="1">
      <alignment horizontal="center" vertical="center" wrapText="1"/>
    </xf>
    <xf numFmtId="1" fontId="16" fillId="5" borderId="0" xfId="1" applyNumberFormat="1" applyFont="1" applyFill="1" applyBorder="1" applyAlignment="1">
      <alignment horizontal="center" vertical="center" wrapText="1"/>
    </xf>
    <xf numFmtId="1" fontId="0" fillId="5" borderId="0" xfId="1" applyNumberFormat="1" applyFont="1" applyFill="1" applyBorder="1" applyAlignment="1">
      <alignment horizontal="center" vertical="center" wrapText="1"/>
    </xf>
    <xf numFmtId="1" fontId="10" fillId="5" borderId="0" xfId="1" applyNumberFormat="1" applyFont="1" applyFill="1" applyBorder="1" applyAlignment="1">
      <alignment horizontal="left" vertical="center" wrapText="1"/>
    </xf>
    <xf numFmtId="1" fontId="2" fillId="5" borderId="0" xfId="1"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1" fontId="2" fillId="5" borderId="0" xfId="1" applyNumberFormat="1" applyFont="1" applyFill="1" applyBorder="1" applyAlignment="1">
      <alignment horizontal="center" vertical="center" wrapText="1"/>
    </xf>
    <xf numFmtId="0" fontId="3" fillId="5" borderId="0" xfId="0" applyFont="1" applyFill="1" applyBorder="1" applyAlignment="1">
      <alignment horizontal="left" vertical="center" wrapText="1"/>
    </xf>
    <xf numFmtId="0" fontId="6" fillId="0" borderId="0" xfId="0" applyFont="1" applyAlignment="1">
      <alignment horizontal="center" vertical="top" wrapText="1"/>
    </xf>
    <xf numFmtId="0" fontId="6" fillId="0" borderId="0" xfId="0" applyFont="1" applyAlignment="1">
      <alignment horizontal="center" vertical="top"/>
    </xf>
    <xf numFmtId="0" fontId="8" fillId="0" borderId="0" xfId="0" applyFont="1" applyAlignment="1">
      <alignment horizontal="center" vertical="top"/>
    </xf>
    <xf numFmtId="0" fontId="18" fillId="0" borderId="0" xfId="1" applyNumberFormat="1" applyFont="1" applyFill="1" applyBorder="1" applyAlignment="1">
      <alignment horizontal="center" vertical="top" wrapText="1"/>
    </xf>
    <xf numFmtId="0" fontId="18" fillId="0" borderId="1" xfId="1" applyNumberFormat="1" applyFont="1" applyFill="1" applyBorder="1" applyAlignment="1">
      <alignment horizontal="center" vertical="top" wrapText="1"/>
    </xf>
    <xf numFmtId="0" fontId="18" fillId="5" borderId="0" xfId="1" applyNumberFormat="1" applyFont="1" applyFill="1" applyBorder="1" applyAlignment="1">
      <alignment horizontal="center" vertical="top" wrapText="1"/>
    </xf>
    <xf numFmtId="0" fontId="18" fillId="0" borderId="0" xfId="1" applyNumberFormat="1" applyFont="1" applyBorder="1" applyAlignment="1">
      <alignment horizontal="center" vertical="top" wrapText="1"/>
    </xf>
    <xf numFmtId="0" fontId="18" fillId="2" borderId="0" xfId="1" applyNumberFormat="1" applyFont="1" applyFill="1" applyBorder="1" applyAlignment="1">
      <alignment horizontal="center" vertical="top" wrapText="1"/>
    </xf>
    <xf numFmtId="0" fontId="18" fillId="4" borderId="0" xfId="1" applyNumberFormat="1" applyFont="1" applyFill="1" applyBorder="1" applyAlignment="1">
      <alignment horizontal="center" vertical="top" wrapText="1"/>
    </xf>
    <xf numFmtId="0" fontId="19" fillId="0" borderId="0" xfId="1" applyNumberFormat="1" applyFont="1" applyAlignment="1">
      <alignment horizontal="center" vertical="top" wrapText="1"/>
    </xf>
    <xf numFmtId="0" fontId="19" fillId="0" borderId="0" xfId="1" applyNumberFormat="1" applyFont="1" applyAlignment="1">
      <alignment horizontal="center" vertical="top"/>
    </xf>
    <xf numFmtId="9" fontId="4" fillId="0" borderId="0" xfId="2" applyFont="1" applyFill="1" applyBorder="1" applyAlignment="1">
      <alignment vertical="center"/>
    </xf>
    <xf numFmtId="0" fontId="2" fillId="0" borderId="0" xfId="0" applyFont="1" applyFill="1" applyBorder="1" applyAlignment="1">
      <alignment horizontal="left" vertical="top"/>
    </xf>
    <xf numFmtId="0" fontId="3" fillId="5" borderId="0" xfId="0" applyFont="1" applyFill="1" applyBorder="1" applyAlignment="1">
      <alignment horizontal="center" vertical="center" wrapText="1"/>
    </xf>
    <xf numFmtId="0" fontId="8" fillId="0" borderId="0" xfId="0" applyFont="1" applyAlignment="1">
      <alignment horizontal="center" vertical="top" wrapText="1"/>
    </xf>
    <xf numFmtId="6" fontId="0" fillId="0" borderId="0" xfId="0" applyNumberFormat="1"/>
    <xf numFmtId="0" fontId="20" fillId="0" borderId="0" xfId="0" applyFont="1" applyAlignment="1">
      <alignment horizontal="center" vertical="center" wrapText="1"/>
    </xf>
    <xf numFmtId="0" fontId="20" fillId="0" borderId="0" xfId="0" applyFont="1" applyAlignment="1">
      <alignment horizontal="center" vertical="center"/>
    </xf>
    <xf numFmtId="1" fontId="2" fillId="5" borderId="0" xfId="1" applyNumberFormat="1" applyFont="1" applyFill="1" applyBorder="1" applyAlignment="1">
      <alignment horizontal="center" vertical="top" wrapText="1"/>
    </xf>
    <xf numFmtId="1" fontId="2" fillId="5" borderId="0" xfId="1" applyNumberFormat="1" applyFont="1" applyFill="1" applyBorder="1" applyAlignment="1">
      <alignment horizontal="left" vertical="top" wrapText="1"/>
    </xf>
    <xf numFmtId="0" fontId="20" fillId="0" borderId="0" xfId="0" applyFont="1" applyAlignment="1">
      <alignment wrapText="1"/>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6" fontId="0" fillId="0" borderId="0" xfId="0" applyNumberFormat="1" applyAlignment="1">
      <alignment vertical="center" wrapText="1"/>
    </xf>
    <xf numFmtId="167" fontId="0" fillId="0" borderId="0" xfId="1" applyNumberFormat="1" applyFont="1" applyFill="1" applyAlignment="1">
      <alignment vertical="center" wrapText="1"/>
    </xf>
    <xf numFmtId="8" fontId="0" fillId="0" borderId="0" xfId="0" applyNumberFormat="1" applyAlignment="1">
      <alignment vertical="center" wrapText="1"/>
    </xf>
    <xf numFmtId="0" fontId="20" fillId="6" borderId="0" xfId="0" applyFont="1" applyFill="1" applyAlignment="1">
      <alignment wrapText="1"/>
    </xf>
    <xf numFmtId="164" fontId="20" fillId="6" borderId="0" xfId="2" applyNumberFormat="1" applyFont="1" applyFill="1" applyAlignment="1">
      <alignment wrapText="1"/>
    </xf>
    <xf numFmtId="0" fontId="3" fillId="6" borderId="0" xfId="0" applyFont="1" applyFill="1"/>
    <xf numFmtId="0" fontId="3" fillId="3" borderId="0" xfId="0" applyFont="1" applyFill="1"/>
    <xf numFmtId="0" fontId="3" fillId="0" borderId="0" xfId="0" applyFont="1" applyAlignment="1">
      <alignment horizontal="left"/>
    </xf>
    <xf numFmtId="0" fontId="3" fillId="2" borderId="0" xfId="0" applyFont="1" applyFill="1"/>
    <xf numFmtId="0" fontId="21" fillId="6" borderId="0" xfId="0" applyFont="1" applyFill="1"/>
    <xf numFmtId="0" fontId="21" fillId="2" borderId="0" xfId="0" applyFont="1" applyFill="1"/>
    <xf numFmtId="164" fontId="21" fillId="6" borderId="0" xfId="2" applyNumberFormat="1" applyFont="1" applyFill="1"/>
    <xf numFmtId="0" fontId="21" fillId="6" borderId="0" xfId="0" applyFont="1" applyFill="1" applyAlignment="1">
      <alignment horizontal="left"/>
    </xf>
    <xf numFmtId="0" fontId="21" fillId="2" borderId="0" xfId="0" applyFont="1" applyFill="1" applyAlignment="1">
      <alignment horizontal="left"/>
    </xf>
    <xf numFmtId="164" fontId="21" fillId="6" borderId="0" xfId="2" applyNumberFormat="1" applyFont="1" applyFill="1" applyAlignment="1">
      <alignment horizontal="left"/>
    </xf>
    <xf numFmtId="168" fontId="23" fillId="0" borderId="3" xfId="0" applyNumberFormat="1" applyFont="1" applyBorder="1" applyAlignment="1">
      <alignment horizontal="center" wrapText="1"/>
    </xf>
    <xf numFmtId="168" fontId="22" fillId="2" borderId="3" xfId="0" applyNumberFormat="1" applyFont="1" applyFill="1" applyBorder="1" applyAlignment="1">
      <alignment horizontal="center" wrapText="1"/>
    </xf>
    <xf numFmtId="3" fontId="22" fillId="6" borderId="0" xfId="0" applyNumberFormat="1" applyFont="1" applyFill="1" applyAlignment="1">
      <alignment horizontal="center" wrapText="1"/>
    </xf>
    <xf numFmtId="0" fontId="22" fillId="6" borderId="0" xfId="0" applyFont="1" applyFill="1" applyAlignment="1">
      <alignment wrapText="1"/>
    </xf>
    <xf numFmtId="3" fontId="21" fillId="6" borderId="0" xfId="0" applyNumberFormat="1" applyFont="1" applyFill="1"/>
    <xf numFmtId="1" fontId="2" fillId="9" borderId="1" xfId="1" applyNumberFormat="1" applyFont="1" applyFill="1" applyBorder="1" applyAlignment="1">
      <alignment horizontal="left" vertical="top" wrapText="1"/>
    </xf>
    <xf numFmtId="0" fontId="2" fillId="9" borderId="0" xfId="0" applyFont="1" applyFill="1" applyBorder="1" applyAlignment="1">
      <alignment horizontal="left" vertical="top" wrapText="1"/>
    </xf>
    <xf numFmtId="1" fontId="2" fillId="7" borderId="1" xfId="1" applyNumberFormat="1" applyFont="1" applyFill="1" applyBorder="1" applyAlignment="1">
      <alignment horizontal="left" vertical="top" wrapText="1"/>
    </xf>
    <xf numFmtId="3" fontId="2" fillId="7" borderId="0" xfId="0" applyNumberFormat="1" applyFont="1" applyFill="1" applyBorder="1" applyAlignment="1">
      <alignment horizontal="left" vertical="top" wrapText="1"/>
    </xf>
    <xf numFmtId="0" fontId="2" fillId="7" borderId="0" xfId="0" applyFont="1" applyFill="1" applyBorder="1" applyAlignment="1">
      <alignment horizontal="left" vertical="top" wrapText="1"/>
    </xf>
    <xf numFmtId="0" fontId="0" fillId="8" borderId="0" xfId="0" applyFill="1"/>
    <xf numFmtId="0" fontId="10" fillId="0" borderId="0" xfId="0" applyFont="1" applyFill="1" applyBorder="1" applyAlignment="1">
      <alignment vertical="center"/>
    </xf>
    <xf numFmtId="0" fontId="0" fillId="0" borderId="0" xfId="0" applyFont="1" applyAlignment="1">
      <alignment horizontal="center" vertical="center"/>
    </xf>
    <xf numFmtId="0" fontId="20" fillId="0" borderId="0" xfId="0" applyFont="1" applyAlignment="1">
      <alignment vertical="center" wrapText="1"/>
    </xf>
    <xf numFmtId="0" fontId="0" fillId="0" borderId="0" xfId="0" applyAlignment="1"/>
    <xf numFmtId="0" fontId="20" fillId="0" borderId="0" xfId="0" applyFont="1" applyAlignment="1">
      <alignment vertical="center"/>
    </xf>
    <xf numFmtId="0" fontId="5" fillId="0" borderId="0" xfId="3" applyAlignment="1">
      <alignment horizontal="left" vertical="center"/>
    </xf>
    <xf numFmtId="0" fontId="0" fillId="0" borderId="0" xfId="0" applyAlignment="1">
      <alignment horizontal="left"/>
    </xf>
    <xf numFmtId="0" fontId="24" fillId="0" borderId="0" xfId="0" applyFont="1" applyAlignment="1">
      <alignment horizontal="left" vertical="center"/>
    </xf>
    <xf numFmtId="0" fontId="10" fillId="0" borderId="0" xfId="3" applyFont="1" applyAlignment="1">
      <alignment horizontal="left" vertical="center"/>
    </xf>
    <xf numFmtId="9" fontId="0" fillId="0" borderId="0" xfId="0" applyNumberFormat="1" applyAlignment="1">
      <alignment vertical="center"/>
    </xf>
    <xf numFmtId="164" fontId="5" fillId="0" borderId="0" xfId="2" applyNumberFormat="1" applyFont="1" applyAlignment="1">
      <alignment horizontal="left" vertical="center"/>
    </xf>
    <xf numFmtId="0" fontId="0" fillId="0" borderId="0" xfId="0" applyAlignment="1">
      <alignment horizontal="right" vertical="center"/>
    </xf>
    <xf numFmtId="10" fontId="0" fillId="0" borderId="0" xfId="0" applyNumberFormat="1" applyAlignment="1">
      <alignment horizontal="right" vertical="center"/>
    </xf>
    <xf numFmtId="164" fontId="0" fillId="0" borderId="0" xfId="2" applyNumberFormat="1" applyFont="1" applyAlignment="1">
      <alignment horizontal="right"/>
    </xf>
    <xf numFmtId="0" fontId="0" fillId="0" borderId="0" xfId="0" applyAlignment="1">
      <alignment horizontal="right"/>
    </xf>
    <xf numFmtId="166" fontId="0" fillId="0" borderId="0" xfId="1" applyNumberFormat="1" applyFont="1" applyAlignment="1">
      <alignment horizontal="right"/>
    </xf>
    <xf numFmtId="10" fontId="0" fillId="0" borderId="0" xfId="2" applyNumberFormat="1" applyFont="1" applyAlignment="1">
      <alignment horizontal="right"/>
    </xf>
    <xf numFmtId="0" fontId="20" fillId="0" borderId="0" xfId="0" applyFont="1" applyAlignment="1">
      <alignment horizontal="right" vertical="center"/>
    </xf>
    <xf numFmtId="0" fontId="20" fillId="0" borderId="0" xfId="0" applyFont="1" applyAlignment="1">
      <alignment horizontal="right" vertical="center" wrapText="1"/>
    </xf>
    <xf numFmtId="166" fontId="0" fillId="0" borderId="0" xfId="1" applyNumberFormat="1" applyFont="1" applyAlignment="1">
      <alignment horizontal="right" vertical="center"/>
    </xf>
    <xf numFmtId="0" fontId="0" fillId="0" borderId="0" xfId="0" applyAlignment="1">
      <alignment horizontal="right" vertical="center" wrapText="1"/>
    </xf>
    <xf numFmtId="164" fontId="0" fillId="0" borderId="0" xfId="2" applyNumberFormat="1" applyFont="1" applyAlignment="1">
      <alignment horizontal="right" vertical="center"/>
    </xf>
    <xf numFmtId="0" fontId="20" fillId="0" borderId="0" xfId="0" applyFont="1" applyAlignment="1">
      <alignment horizontal="right" wrapText="1"/>
    </xf>
    <xf numFmtId="3" fontId="0" fillId="0" borderId="0" xfId="0" applyNumberFormat="1" applyAlignment="1">
      <alignment vertical="center"/>
    </xf>
    <xf numFmtId="10" fontId="0" fillId="0" borderId="0" xfId="0" applyNumberFormat="1" applyAlignment="1">
      <alignment vertical="center"/>
    </xf>
    <xf numFmtId="0" fontId="0" fillId="0" borderId="0" xfId="0" applyAlignment="1">
      <alignment horizontal="left" vertical="center"/>
    </xf>
    <xf numFmtId="0" fontId="5" fillId="0" borderId="0" xfId="3" applyAlignment="1"/>
    <xf numFmtId="164" fontId="0" fillId="0" borderId="0" xfId="2" applyNumberFormat="1" applyFont="1" applyAlignment="1">
      <alignment horizontal="left"/>
    </xf>
    <xf numFmtId="3" fontId="0" fillId="0" borderId="0" xfId="0" applyNumberFormat="1" applyAlignment="1">
      <alignment horizontal="left" vertical="center"/>
    </xf>
    <xf numFmtId="10" fontId="0" fillId="0" borderId="0" xfId="0" applyNumberFormat="1" applyAlignment="1">
      <alignment horizontal="left" vertical="center"/>
    </xf>
    <xf numFmtId="0" fontId="5" fillId="0" borderId="0" xfId="3" applyAlignment="1">
      <alignment horizontal="left"/>
    </xf>
    <xf numFmtId="164" fontId="0" fillId="0" borderId="0" xfId="0" applyNumberFormat="1" applyAlignment="1">
      <alignment horizontal="left"/>
    </xf>
    <xf numFmtId="0" fontId="0" fillId="0" borderId="0" xfId="0" applyNumberFormat="1"/>
    <xf numFmtId="0" fontId="3" fillId="0" borderId="0" xfId="0" applyFont="1" applyAlignment="1">
      <alignment horizontal="center" vertical="center" wrapText="1"/>
    </xf>
    <xf numFmtId="0" fontId="6"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Alignment="1">
      <alignment horizontal="left" wrapText="1"/>
    </xf>
    <xf numFmtId="0" fontId="11" fillId="0" borderId="0" xfId="0" applyFont="1" applyFill="1" applyBorder="1" applyAlignment="1">
      <alignment horizontal="left" vertical="center"/>
    </xf>
    <xf numFmtId="10" fontId="0" fillId="0" borderId="0" xfId="2" applyNumberFormat="1" applyFont="1" applyAlignment="1">
      <alignment horizontal="left" vertical="center"/>
    </xf>
    <xf numFmtId="164" fontId="0" fillId="0" borderId="0" xfId="2" applyNumberFormat="1" applyFont="1" applyAlignment="1">
      <alignment horizontal="left" vertical="center"/>
    </xf>
    <xf numFmtId="0" fontId="11" fillId="10" borderId="0" xfId="0" applyFont="1" applyFill="1" applyBorder="1" applyAlignment="1">
      <alignment horizontal="left" vertical="center"/>
    </xf>
    <xf numFmtId="9" fontId="0" fillId="0" borderId="0" xfId="2" applyFont="1" applyAlignment="1">
      <alignment horizontal="left" vertical="center"/>
    </xf>
    <xf numFmtId="0" fontId="20" fillId="0" borderId="0" xfId="0" applyFont="1" applyAlignment="1">
      <alignment horizontal="left" wrapText="1"/>
    </xf>
    <xf numFmtId="166" fontId="20" fillId="0" borderId="0" xfId="1" applyNumberFormat="1" applyFont="1" applyAlignment="1">
      <alignment horizontal="right" wrapText="1"/>
    </xf>
    <xf numFmtId="166" fontId="20" fillId="0" borderId="0" xfId="1" applyNumberFormat="1" applyFont="1" applyAlignment="1">
      <alignment horizontal="right" vertical="center" wrapText="1"/>
    </xf>
    <xf numFmtId="0" fontId="0" fillId="0" borderId="0" xfId="0" applyFont="1" applyFill="1" applyAlignment="1">
      <alignment horizontal="center" vertical="center" wrapText="1"/>
    </xf>
    <xf numFmtId="9" fontId="11" fillId="0" borderId="0" xfId="2" applyFont="1" applyFill="1" applyBorder="1" applyAlignment="1">
      <alignment vertical="top" wrapText="1"/>
    </xf>
    <xf numFmtId="0" fontId="20" fillId="5" borderId="0" xfId="0" applyFont="1" applyFill="1" applyBorder="1" applyAlignment="1">
      <alignment vertical="center" wrapText="1"/>
    </xf>
    <xf numFmtId="10" fontId="0" fillId="0" borderId="0" xfId="2" applyNumberFormat="1" applyFont="1" applyBorder="1" applyAlignment="1"/>
    <xf numFmtId="164" fontId="0" fillId="5" borderId="0" xfId="2" applyNumberFormat="1" applyFont="1" applyFill="1" applyBorder="1" applyAlignment="1">
      <alignment horizontal="center"/>
    </xf>
    <xf numFmtId="9" fontId="4" fillId="4" borderId="0" xfId="2" applyFont="1" applyFill="1" applyBorder="1" applyAlignment="1">
      <alignment vertical="center"/>
    </xf>
    <xf numFmtId="0" fontId="14" fillId="4" borderId="0" xfId="0" applyFont="1" applyFill="1" applyBorder="1" applyAlignment="1">
      <alignment wrapText="1"/>
    </xf>
    <xf numFmtId="165" fontId="11" fillId="4" borderId="0" xfId="0" applyNumberFormat="1" applyFont="1" applyFill="1" applyBorder="1" applyAlignment="1">
      <alignment vertical="top" wrapText="1"/>
    </xf>
    <xf numFmtId="165" fontId="4" fillId="4" borderId="2" xfId="0" applyNumberFormat="1" applyFont="1" applyFill="1" applyBorder="1" applyAlignment="1">
      <alignment horizontal="left" vertical="top" wrapText="1"/>
    </xf>
    <xf numFmtId="165" fontId="18" fillId="4" borderId="0" xfId="1" applyNumberFormat="1" applyFont="1" applyFill="1" applyBorder="1" applyAlignment="1">
      <alignment horizontal="center" vertical="top" wrapText="1"/>
    </xf>
    <xf numFmtId="165" fontId="4" fillId="4" borderId="0" xfId="0" applyNumberFormat="1" applyFont="1" applyFill="1" applyBorder="1" applyAlignment="1">
      <alignment horizontal="left" vertical="top" wrapText="1"/>
    </xf>
    <xf numFmtId="165" fontId="11" fillId="4" borderId="0" xfId="2" applyNumberFormat="1" applyFont="1" applyFill="1" applyBorder="1" applyAlignment="1">
      <alignment vertical="center"/>
    </xf>
    <xf numFmtId="165" fontId="11" fillId="4" borderId="0" xfId="0" applyNumberFormat="1" applyFont="1" applyFill="1" applyBorder="1" applyAlignment="1">
      <alignment vertical="center"/>
    </xf>
    <xf numFmtId="165" fontId="2" fillId="4" borderId="0" xfId="0" applyNumberFormat="1" applyFont="1" applyFill="1" applyBorder="1" applyAlignment="1">
      <alignment horizontal="left" vertical="top" wrapText="1"/>
    </xf>
    <xf numFmtId="165" fontId="14" fillId="4" borderId="0" xfId="0" applyNumberFormat="1" applyFont="1" applyFill="1" applyBorder="1" applyAlignment="1"/>
    <xf numFmtId="165" fontId="0" fillId="4" borderId="0" xfId="0" applyNumberFormat="1" applyFont="1" applyFill="1" applyBorder="1" applyAlignment="1"/>
    <xf numFmtId="165" fontId="16" fillId="4" borderId="0" xfId="0" applyNumberFormat="1" applyFont="1" applyFill="1" applyBorder="1" applyAlignment="1"/>
    <xf numFmtId="165" fontId="15" fillId="4" borderId="0" xfId="0" applyNumberFormat="1" applyFont="1" applyFill="1" applyBorder="1" applyAlignment="1">
      <alignment horizontal="center"/>
    </xf>
    <xf numFmtId="165" fontId="0" fillId="0" borderId="0" xfId="0" applyNumberFormat="1"/>
    <xf numFmtId="1" fontId="2" fillId="0" borderId="0" xfId="1" applyNumberFormat="1" applyFont="1" applyFill="1" applyBorder="1" applyAlignment="1">
      <alignment horizontal="left" vertical="top" wrapText="1"/>
    </xf>
    <xf numFmtId="0" fontId="0" fillId="2" borderId="0" xfId="0" applyFill="1"/>
    <xf numFmtId="0" fontId="11" fillId="0" borderId="0" xfId="0" applyFont="1" applyFill="1" applyBorder="1" applyAlignment="1">
      <alignment vertical="top"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14" fillId="0" borderId="0" xfId="0" applyFont="1" applyFill="1" applyBorder="1" applyAlignment="1"/>
    <xf numFmtId="0" fontId="16" fillId="0" borderId="0" xfId="0" applyFont="1" applyFill="1" applyBorder="1" applyAlignment="1"/>
    <xf numFmtId="0" fontId="15" fillId="0" borderId="0" xfId="0" applyFont="1" applyFill="1" applyBorder="1" applyAlignment="1">
      <alignment horizontal="center"/>
    </xf>
    <xf numFmtId="0" fontId="0" fillId="0" borderId="0" xfId="0" applyFill="1"/>
    <xf numFmtId="0" fontId="6" fillId="5" borderId="0" xfId="0" applyFont="1" applyFill="1" applyAlignment="1">
      <alignment horizontal="center" vertical="center" wrapText="1"/>
    </xf>
    <xf numFmtId="0" fontId="6" fillId="5" borderId="3" xfId="0" applyFont="1" applyFill="1" applyBorder="1" applyAlignment="1">
      <alignment horizontal="center" vertical="center" wrapText="1"/>
    </xf>
    <xf numFmtId="0" fontId="3" fillId="0" borderId="0" xfId="0" applyFont="1" applyAlignment="1"/>
    <xf numFmtId="0" fontId="6" fillId="5" borderId="0" xfId="0" applyFont="1" applyFill="1" applyAlignment="1">
      <alignment horizontal="right" vertical="center"/>
    </xf>
    <xf numFmtId="0" fontId="3" fillId="0" borderId="0" xfId="0" applyFont="1"/>
    <xf numFmtId="0" fontId="6" fillId="0" borderId="0" xfId="0" applyFont="1" applyAlignment="1">
      <alignment vertical="center"/>
    </xf>
    <xf numFmtId="0" fontId="6" fillId="0" borderId="0" xfId="0" applyFont="1" applyAlignment="1">
      <alignment vertical="center" wrapText="1"/>
    </xf>
    <xf numFmtId="0" fontId="6" fillId="5"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5" borderId="0" xfId="0" applyFont="1" applyFill="1" applyAlignment="1">
      <alignment horizontal="right" vertical="center"/>
    </xf>
    <xf numFmtId="0" fontId="3" fillId="5" borderId="0" xfId="0" applyFont="1" applyFill="1" applyAlignment="1">
      <alignment vertical="center"/>
    </xf>
    <xf numFmtId="0" fontId="3" fillId="5" borderId="0" xfId="0" applyFont="1" applyFill="1" applyAlignment="1">
      <alignment horizontal="right"/>
    </xf>
    <xf numFmtId="0" fontId="3" fillId="5" borderId="0" xfId="0" applyFont="1" applyFill="1" applyAlignment="1"/>
    <xf numFmtId="0" fontId="6"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Border="1" applyAlignment="1"/>
    <xf numFmtId="0" fontId="9" fillId="0" borderId="0" xfId="0" applyFont="1" applyBorder="1" applyAlignment="1"/>
    <xf numFmtId="0" fontId="3" fillId="0" borderId="0" xfId="0" applyFont="1" applyBorder="1" applyAlignment="1">
      <alignment vertical="top"/>
    </xf>
    <xf numFmtId="0" fontId="25" fillId="0" borderId="0" xfId="0" applyFont="1" applyBorder="1" applyAlignment="1"/>
    <xf numFmtId="0" fontId="26" fillId="0" borderId="0" xfId="0" applyFont="1" applyBorder="1" applyAlignment="1"/>
    <xf numFmtId="0" fontId="27" fillId="0" borderId="0" xfId="0" applyFont="1" applyBorder="1" applyAlignment="1">
      <alignment horizontal="center"/>
    </xf>
    <xf numFmtId="0" fontId="3" fillId="0" borderId="0" xfId="0" applyFont="1" applyAlignment="1">
      <alignment wrapText="1"/>
    </xf>
    <xf numFmtId="0" fontId="3" fillId="0" borderId="0" xfId="0" applyFont="1" applyAlignment="1">
      <alignment horizontal="center" vertical="center"/>
    </xf>
    <xf numFmtId="0" fontId="3" fillId="0" borderId="0" xfId="0" applyFont="1" applyFill="1" applyAlignment="1">
      <alignment horizontal="right"/>
    </xf>
    <xf numFmtId="0" fontId="3" fillId="0" borderId="0" xfId="0" applyFont="1" applyFill="1" applyAlignment="1"/>
    <xf numFmtId="0" fontId="3" fillId="3" borderId="0" xfId="0" applyFont="1" applyFill="1" applyAlignment="1"/>
    <xf numFmtId="0" fontId="26" fillId="0" borderId="0" xfId="0" applyFont="1" applyBorder="1" applyAlignment="1">
      <alignment horizontal="center"/>
    </xf>
    <xf numFmtId="0" fontId="6" fillId="0" borderId="0" xfId="0" applyFont="1" applyBorder="1" applyAlignment="1"/>
    <xf numFmtId="0" fontId="6" fillId="0" borderId="0" xfId="0" applyFont="1" applyBorder="1" applyAlignment="1">
      <alignment vertical="top" wrapText="1"/>
    </xf>
    <xf numFmtId="0" fontId="28" fillId="0" borderId="0" xfId="0" applyFont="1" applyBorder="1" applyAlignment="1"/>
    <xf numFmtId="0" fontId="27" fillId="0" borderId="0" xfId="0" applyFont="1" applyBorder="1" applyAlignment="1"/>
    <xf numFmtId="0" fontId="6" fillId="0" borderId="0" xfId="0" applyFont="1"/>
    <xf numFmtId="0" fontId="3" fillId="0" borderId="0" xfId="0" applyFont="1" applyBorder="1" applyAlignment="1">
      <alignment horizontal="center"/>
    </xf>
    <xf numFmtId="0" fontId="3" fillId="0" borderId="0" xfId="0" applyFont="1" applyBorder="1" applyAlignment="1">
      <alignment horizontal="center" vertical="top"/>
    </xf>
    <xf numFmtId="0" fontId="25" fillId="0" borderId="0" xfId="0" applyFont="1" applyBorder="1" applyAlignment="1">
      <alignment horizontal="center"/>
    </xf>
    <xf numFmtId="0" fontId="3" fillId="0" borderId="0" xfId="0" applyFont="1" applyAlignment="1">
      <alignment horizontal="center"/>
    </xf>
    <xf numFmtId="164" fontId="20" fillId="2" borderId="0" xfId="2" applyNumberFormat="1" applyFont="1" applyFill="1" applyAlignment="1">
      <alignment horizontal="right" wrapText="1"/>
    </xf>
    <xf numFmtId="164" fontId="0" fillId="2" borderId="0" xfId="2" applyNumberFormat="1" applyFont="1" applyFill="1" applyAlignment="1">
      <alignment horizontal="right"/>
    </xf>
    <xf numFmtId="9" fontId="3" fillId="2" borderId="0" xfId="2" applyFont="1" applyFill="1"/>
    <xf numFmtId="165" fontId="14" fillId="0" borderId="0" xfId="0" applyNumberFormat="1"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165" fontId="16" fillId="0" borderId="1" xfId="1" applyNumberFormat="1" applyFont="1" applyFill="1" applyBorder="1" applyAlignment="1">
      <alignment horizontal="center" vertical="center" wrapText="1"/>
    </xf>
    <xf numFmtId="1" fontId="13" fillId="0" borderId="0" xfId="1" applyNumberFormat="1" applyFont="1" applyFill="1" applyBorder="1" applyAlignment="1">
      <alignment horizontal="center" vertical="center" wrapText="1"/>
    </xf>
    <xf numFmtId="1" fontId="4" fillId="0" borderId="0" xfId="1" applyNumberFormat="1" applyFont="1" applyFill="1" applyBorder="1" applyAlignment="1">
      <alignment horizontal="center" vertical="center" wrapText="1"/>
    </xf>
    <xf numFmtId="0" fontId="0" fillId="0" borderId="0" xfId="0" applyFont="1" applyFill="1" applyAlignment="1">
      <alignment horizontal="center" vertical="center"/>
    </xf>
    <xf numFmtId="1" fontId="2" fillId="0" borderId="0" xfId="1" applyNumberFormat="1" applyFont="1" applyFill="1" applyBorder="1" applyAlignment="1">
      <alignment horizontal="center" vertical="top" wrapText="1"/>
    </xf>
    <xf numFmtId="1" fontId="4" fillId="0" borderId="0" xfId="1" applyNumberFormat="1" applyFont="1" applyFill="1" applyBorder="1" applyAlignment="1">
      <alignment horizontal="left" vertical="center" wrapText="1"/>
    </xf>
    <xf numFmtId="1" fontId="14" fillId="0" borderId="0" xfId="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 fontId="0" fillId="0" borderId="0" xfId="1" applyNumberFormat="1" applyFont="1" applyFill="1" applyBorder="1" applyAlignment="1">
      <alignment horizontal="center" vertical="center" wrapText="1"/>
    </xf>
    <xf numFmtId="1" fontId="28" fillId="0" borderId="0" xfId="1"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20" fillId="8" borderId="0" xfId="0" applyFont="1" applyFill="1" applyAlignment="1"/>
    <xf numFmtId="0" fontId="0" fillId="8" borderId="0" xfId="0" applyFont="1" applyFill="1" applyAlignment="1">
      <alignment horizontal="left"/>
    </xf>
    <xf numFmtId="6" fontId="0" fillId="2" borderId="0" xfId="0" applyNumberFormat="1" applyFill="1" applyAlignment="1">
      <alignment vertical="center" wrapText="1"/>
    </xf>
    <xf numFmtId="0" fontId="0" fillId="2" borderId="0" xfId="0" applyFill="1" applyAlignment="1">
      <alignment vertical="center"/>
    </xf>
    <xf numFmtId="0" fontId="0" fillId="2" borderId="0" xfId="0" applyFill="1" applyAlignment="1">
      <alignment vertical="center" wrapText="1"/>
    </xf>
    <xf numFmtId="167" fontId="0" fillId="2" borderId="0" xfId="1" applyNumberFormat="1" applyFont="1" applyFill="1" applyAlignment="1">
      <alignment vertical="center" wrapText="1"/>
    </xf>
    <xf numFmtId="6" fontId="0" fillId="2" borderId="0" xfId="0" applyNumberFormat="1" applyFill="1"/>
    <xf numFmtId="0" fontId="29" fillId="8" borderId="0" xfId="0" applyFont="1" applyFill="1"/>
    <xf numFmtId="0" fontId="30" fillId="8" borderId="0" xfId="0" applyFont="1" applyFill="1"/>
    <xf numFmtId="0" fontId="31" fillId="8" borderId="0" xfId="0" applyFont="1" applyFill="1"/>
    <xf numFmtId="0" fontId="32" fillId="8" borderId="0" xfId="0" applyFont="1" applyFill="1"/>
    <xf numFmtId="170" fontId="0" fillId="2" borderId="0" xfId="0" applyNumberFormat="1" applyFill="1"/>
    <xf numFmtId="0" fontId="33" fillId="0" borderId="0" xfId="0" applyFont="1" applyAlignment="1">
      <alignment wrapText="1"/>
    </xf>
    <xf numFmtId="8" fontId="0" fillId="2" borderId="0" xfId="0" applyNumberFormat="1" applyFill="1"/>
    <xf numFmtId="0" fontId="13" fillId="8" borderId="0" xfId="0" applyFont="1" applyFill="1" applyAlignment="1">
      <alignment wrapText="1"/>
    </xf>
    <xf numFmtId="0" fontId="14" fillId="8" borderId="0" xfId="0" applyFont="1" applyFill="1" applyAlignment="1">
      <alignment horizontal="left"/>
    </xf>
    <xf numFmtId="0" fontId="34" fillId="8" borderId="0" xfId="0" applyFont="1" applyFill="1" applyAlignment="1">
      <alignment wrapText="1"/>
    </xf>
    <xf numFmtId="0" fontId="35" fillId="8" borderId="0" xfId="0" applyFont="1" applyFill="1" applyAlignment="1">
      <alignment horizontal="left"/>
    </xf>
    <xf numFmtId="0" fontId="17" fillId="8" borderId="0" xfId="0" applyFont="1" applyFill="1" applyAlignment="1">
      <alignment wrapText="1"/>
    </xf>
    <xf numFmtId="0" fontId="12" fillId="8" borderId="0" xfId="0" applyFont="1" applyFill="1" applyAlignment="1">
      <alignment horizontal="left"/>
    </xf>
    <xf numFmtId="0" fontId="20" fillId="8" borderId="0" xfId="0" applyFont="1" applyFill="1" applyAlignment="1">
      <alignment wrapText="1"/>
    </xf>
    <xf numFmtId="9" fontId="0" fillId="0" borderId="0" xfId="2" applyFont="1"/>
    <xf numFmtId="0" fontId="20" fillId="0" borderId="0" xfId="0" applyFont="1"/>
    <xf numFmtId="0" fontId="20" fillId="0" borderId="0" xfId="2" applyNumberFormat="1" applyFont="1"/>
    <xf numFmtId="43" fontId="3" fillId="6" borderId="0" xfId="1" applyFont="1" applyFill="1"/>
    <xf numFmtId="43" fontId="4" fillId="0" borderId="0" xfId="1" applyFont="1" applyFill="1" applyBorder="1" applyAlignment="1">
      <alignment wrapText="1"/>
    </xf>
    <xf numFmtId="43" fontId="20" fillId="6" borderId="0" xfId="1" applyFont="1" applyFill="1" applyAlignment="1">
      <alignment wrapText="1"/>
    </xf>
    <xf numFmtId="43" fontId="0" fillId="0" borderId="0" xfId="1" applyFont="1"/>
    <xf numFmtId="0" fontId="20" fillId="2" borderId="0" xfId="0" applyFont="1" applyFill="1"/>
    <xf numFmtId="9" fontId="0" fillId="2" borderId="0" xfId="0" applyNumberFormat="1" applyFill="1"/>
    <xf numFmtId="43" fontId="4" fillId="2" borderId="0" xfId="1" applyFont="1" applyFill="1" applyBorder="1" applyAlignment="1">
      <alignment wrapText="1"/>
    </xf>
    <xf numFmtId="43" fontId="3" fillId="2" borderId="0" xfId="1" applyFont="1" applyFill="1"/>
    <xf numFmtId="9" fontId="20" fillId="2" borderId="0" xfId="2" applyFont="1" applyFill="1" applyAlignment="1">
      <alignment wrapText="1"/>
    </xf>
    <xf numFmtId="9" fontId="0" fillId="2" borderId="0" xfId="2" applyFont="1" applyFill="1"/>
    <xf numFmtId="0" fontId="20" fillId="3" borderId="0" xfId="0" applyFont="1" applyFill="1" applyAlignment="1">
      <alignment wrapText="1"/>
    </xf>
    <xf numFmtId="0" fontId="21" fillId="3" borderId="0" xfId="0" applyFont="1" applyFill="1"/>
    <xf numFmtId="0" fontId="21" fillId="3" borderId="0" xfId="0" applyFont="1" applyFill="1" applyAlignment="1">
      <alignment horizontal="left"/>
    </xf>
    <xf numFmtId="0" fontId="22" fillId="3" borderId="0" xfId="0" applyFont="1" applyFill="1" applyAlignment="1">
      <alignment wrapText="1"/>
    </xf>
    <xf numFmtId="0" fontId="20" fillId="8" borderId="0" xfId="0" applyFont="1" applyFill="1" applyBorder="1" applyAlignment="1">
      <alignment wrapText="1"/>
    </xf>
    <xf numFmtId="0" fontId="3" fillId="0" borderId="0" xfId="0" applyFont="1" applyFill="1" applyBorder="1" applyAlignment="1">
      <alignment horizontal="lef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6" fillId="0" borderId="0" xfId="0" applyFont="1"/>
    <xf numFmtId="0" fontId="36" fillId="3" borderId="0" xfId="0" applyFont="1" applyFill="1"/>
    <xf numFmtId="0" fontId="36" fillId="2" borderId="0" xfId="0" applyFont="1" applyFill="1"/>
    <xf numFmtId="164" fontId="3" fillId="0" borderId="0" xfId="2" applyNumberFormat="1" applyFont="1" applyFill="1"/>
    <xf numFmtId="43" fontId="3" fillId="0" borderId="0" xfId="1" applyFont="1" applyFill="1"/>
    <xf numFmtId="0" fontId="36" fillId="0" borderId="0" xfId="0" applyFont="1" applyAlignment="1">
      <alignment horizontal="left"/>
    </xf>
    <xf numFmtId="0" fontId="36" fillId="0" borderId="0" xfId="0" applyFont="1" applyAlignment="1">
      <alignment horizontal="left" wrapText="1"/>
    </xf>
    <xf numFmtId="0" fontId="36" fillId="3" borderId="0" xfId="0" applyFont="1" applyFill="1" applyAlignment="1">
      <alignment horizontal="left" wrapText="1"/>
    </xf>
    <xf numFmtId="0" fontId="36" fillId="2" borderId="0" xfId="0" applyFont="1" applyFill="1" applyAlignment="1">
      <alignment horizontal="left" wrapText="1"/>
    </xf>
    <xf numFmtId="0" fontId="37" fillId="0" borderId="0" xfId="0" applyFont="1"/>
    <xf numFmtId="3" fontId="37" fillId="0" borderId="3" xfId="0" applyNumberFormat="1" applyFont="1" applyBorder="1" applyAlignment="1">
      <alignment horizontal="center" wrapText="1"/>
    </xf>
    <xf numFmtId="168" fontId="37" fillId="0" borderId="3" xfId="0" applyNumberFormat="1" applyFont="1" applyBorder="1" applyAlignment="1">
      <alignment horizontal="center" wrapText="1"/>
    </xf>
    <xf numFmtId="168" fontId="38" fillId="0" borderId="3" xfId="0" applyNumberFormat="1" applyFont="1" applyBorder="1" applyAlignment="1">
      <alignment horizontal="center" wrapText="1"/>
    </xf>
    <xf numFmtId="3" fontId="37" fillId="3" borderId="3" xfId="0" applyNumberFormat="1" applyFont="1" applyFill="1" applyBorder="1" applyAlignment="1">
      <alignment horizontal="center" wrapText="1"/>
    </xf>
    <xf numFmtId="168" fontId="37" fillId="2" borderId="3" xfId="0" applyNumberFormat="1" applyFont="1" applyFill="1" applyBorder="1" applyAlignment="1">
      <alignment horizontal="center" wrapText="1"/>
    </xf>
    <xf numFmtId="3" fontId="20" fillId="0" borderId="0" xfId="0" applyNumberFormat="1" applyFont="1" applyAlignment="1">
      <alignment wrapText="1"/>
    </xf>
    <xf numFmtId="164" fontId="20" fillId="0" borderId="0" xfId="2" applyNumberFormat="1" applyFont="1" applyFill="1" applyAlignment="1">
      <alignment wrapText="1"/>
    </xf>
    <xf numFmtId="3" fontId="0" fillId="0" borderId="3" xfId="0" applyNumberFormat="1" applyBorder="1" applyAlignment="1">
      <alignment horizontal="left"/>
    </xf>
    <xf numFmtId="3" fontId="0" fillId="0" borderId="3" xfId="0" applyNumberFormat="1" applyBorder="1" applyAlignment="1">
      <alignment horizontal="right" wrapText="1"/>
    </xf>
    <xf numFmtId="3" fontId="0" fillId="3" borderId="3" xfId="0" applyNumberFormat="1" applyFill="1" applyBorder="1" applyAlignment="1">
      <alignment horizontal="right" wrapText="1"/>
    </xf>
    <xf numFmtId="168" fontId="0" fillId="0" borderId="3" xfId="0" applyNumberFormat="1" applyBorder="1" applyAlignment="1">
      <alignment horizontal="right" wrapText="1"/>
    </xf>
    <xf numFmtId="168" fontId="0" fillId="2" borderId="3" xfId="0" applyNumberFormat="1" applyFill="1" applyBorder="1" applyAlignment="1">
      <alignment horizontal="right" wrapText="1"/>
    </xf>
    <xf numFmtId="168" fontId="3" fillId="0" borderId="0" xfId="0" applyNumberFormat="1" applyFont="1"/>
    <xf numFmtId="169" fontId="3" fillId="0" borderId="0" xfId="0" applyNumberFormat="1" applyFont="1"/>
    <xf numFmtId="10" fontId="3" fillId="0" borderId="0" xfId="2" applyNumberFormat="1" applyFont="1" applyFill="1"/>
    <xf numFmtId="168" fontId="0" fillId="0" borderId="3" xfId="0" applyNumberFormat="1" applyBorder="1" applyAlignment="1">
      <alignment horizontal="right"/>
    </xf>
    <xf numFmtId="168" fontId="0" fillId="2" borderId="3" xfId="0" applyNumberFormat="1" applyFill="1" applyBorder="1" applyAlignment="1">
      <alignment horizontal="right"/>
    </xf>
    <xf numFmtId="0" fontId="39" fillId="0" borderId="0" xfId="0" applyFont="1"/>
    <xf numFmtId="0" fontId="0" fillId="3" borderId="0" xfId="0" applyFill="1" applyAlignment="1">
      <alignment horizontal="left"/>
    </xf>
    <xf numFmtId="0" fontId="0" fillId="2" borderId="0" xfId="0" applyFill="1" applyAlignment="1">
      <alignment horizontal="left"/>
    </xf>
    <xf numFmtId="0" fontId="0" fillId="3" borderId="0" xfId="0" applyFill="1"/>
    <xf numFmtId="0" fontId="41" fillId="0" borderId="0" xfId="0" applyFont="1"/>
    <xf numFmtId="9" fontId="21" fillId="2" borderId="0" xfId="2" applyFont="1" applyFill="1"/>
    <xf numFmtId="9" fontId="21" fillId="6" borderId="0" xfId="2" applyFont="1" applyFill="1"/>
    <xf numFmtId="164" fontId="21" fillId="12" borderId="0" xfId="2" applyNumberFormat="1" applyFont="1" applyFill="1"/>
    <xf numFmtId="0" fontId="41" fillId="0" borderId="0" xfId="0" applyFont="1" applyAlignment="1">
      <alignment horizontal="left"/>
    </xf>
    <xf numFmtId="0" fontId="36" fillId="3" borderId="0" xfId="0" applyFont="1" applyFill="1" applyAlignment="1">
      <alignment horizontal="left"/>
    </xf>
    <xf numFmtId="0" fontId="36" fillId="2" borderId="0" xfId="0" applyFont="1" applyFill="1" applyAlignment="1">
      <alignment horizontal="left"/>
    </xf>
    <xf numFmtId="9" fontId="21" fillId="2" borderId="0" xfId="2" applyFont="1" applyFill="1" applyAlignment="1">
      <alignment horizontal="left"/>
    </xf>
    <xf numFmtId="9" fontId="21" fillId="6" borderId="0" xfId="2" applyFont="1" applyFill="1" applyAlignment="1">
      <alignment horizontal="left"/>
    </xf>
    <xf numFmtId="164" fontId="21" fillId="12" borderId="0" xfId="2" applyNumberFormat="1" applyFont="1" applyFill="1" applyAlignment="1">
      <alignment horizontal="left"/>
    </xf>
    <xf numFmtId="3" fontId="20" fillId="6" borderId="0" xfId="0" applyNumberFormat="1" applyFont="1" applyFill="1" applyAlignment="1">
      <alignment horizontal="center" wrapText="1"/>
    </xf>
    <xf numFmtId="9" fontId="20" fillId="2" borderId="0" xfId="2" applyFont="1" applyFill="1" applyAlignment="1">
      <alignment horizontal="center" wrapText="1"/>
    </xf>
    <xf numFmtId="164" fontId="20" fillId="6" borderId="0" xfId="2" applyNumberFormat="1" applyFont="1" applyFill="1" applyAlignment="1">
      <alignment horizontal="center" wrapText="1"/>
    </xf>
    <xf numFmtId="9" fontId="22" fillId="6" borderId="0" xfId="2" applyFont="1" applyFill="1" applyAlignment="1">
      <alignment horizontal="center" wrapText="1"/>
    </xf>
    <xf numFmtId="9" fontId="22" fillId="2" borderId="0" xfId="2" applyFont="1" applyFill="1" applyAlignment="1">
      <alignment horizontal="center" wrapText="1"/>
    </xf>
    <xf numFmtId="164" fontId="22" fillId="12" borderId="0" xfId="2" applyNumberFormat="1" applyFont="1" applyFill="1" applyAlignment="1">
      <alignment horizontal="center" wrapText="1"/>
    </xf>
    <xf numFmtId="3" fontId="0" fillId="0" borderId="3" xfId="0" applyNumberFormat="1" applyBorder="1" applyAlignment="1">
      <alignment horizontal="right"/>
    </xf>
    <xf numFmtId="3" fontId="0" fillId="3" borderId="3" xfId="0" applyNumberFormat="1" applyFill="1" applyBorder="1" applyAlignment="1">
      <alignment horizontal="right"/>
    </xf>
    <xf numFmtId="164" fontId="21" fillId="6" borderId="0" xfId="2" applyNumberFormat="1" applyFont="1" applyFill="1" applyAlignment="1"/>
    <xf numFmtId="168" fontId="21" fillId="2" borderId="0" xfId="0" applyNumberFormat="1" applyFont="1" applyFill="1" applyAlignment="1">
      <alignment horizontal="right"/>
    </xf>
    <xf numFmtId="168" fontId="21" fillId="0" borderId="0" xfId="0" applyNumberFormat="1" applyFont="1" applyAlignment="1">
      <alignment horizontal="right"/>
    </xf>
    <xf numFmtId="164" fontId="3" fillId="11" borderId="0" xfId="2" applyNumberFormat="1" applyFont="1" applyFill="1"/>
    <xf numFmtId="164" fontId="20" fillId="11" borderId="0" xfId="2" applyNumberFormat="1" applyFont="1" applyFill="1" applyAlignment="1">
      <alignment wrapText="1"/>
    </xf>
    <xf numFmtId="164" fontId="3" fillId="11" borderId="0" xfId="2" applyNumberFormat="1" applyFont="1" applyFill="1" applyAlignment="1">
      <alignment horizontal="left"/>
    </xf>
    <xf numFmtId="3" fontId="37" fillId="0" borderId="3" xfId="0" applyNumberFormat="1" applyFont="1" applyBorder="1" applyAlignment="1">
      <alignment wrapText="1"/>
    </xf>
    <xf numFmtId="3" fontId="37" fillId="3" borderId="3" xfId="0" applyNumberFormat="1" applyFont="1" applyFill="1" applyBorder="1" applyAlignment="1">
      <alignment wrapText="1"/>
    </xf>
    <xf numFmtId="0" fontId="37" fillId="0" borderId="7" xfId="0" applyFont="1" applyBorder="1" applyAlignment="1">
      <alignment wrapText="1"/>
    </xf>
    <xf numFmtId="0" fontId="37" fillId="0" borderId="2" xfId="0" applyFont="1" applyBorder="1" applyAlignment="1">
      <alignment wrapText="1"/>
    </xf>
    <xf numFmtId="0" fontId="37" fillId="0" borderId="8" xfId="0" applyFont="1" applyBorder="1" applyAlignment="1">
      <alignment wrapText="1"/>
    </xf>
    <xf numFmtId="0" fontId="21" fillId="3" borderId="0" xfId="0" applyFont="1" applyFill="1" applyAlignment="1">
      <alignment wrapText="1"/>
    </xf>
    <xf numFmtId="0" fontId="21" fillId="6" borderId="2" xfId="0" applyFont="1" applyFill="1" applyBorder="1" applyAlignment="1">
      <alignment horizontal="center" wrapText="1"/>
    </xf>
    <xf numFmtId="0" fontId="21" fillId="6" borderId="8" xfId="0" applyFont="1" applyFill="1" applyBorder="1" applyAlignment="1">
      <alignment horizontal="center" wrapText="1"/>
    </xf>
    <xf numFmtId="0" fontId="21" fillId="6" borderId="0" xfId="0" applyFont="1" applyFill="1" applyAlignment="1">
      <alignment wrapText="1"/>
    </xf>
    <xf numFmtId="9" fontId="21" fillId="6" borderId="0" xfId="2" applyFont="1" applyFill="1" applyAlignment="1">
      <alignment wrapText="1"/>
    </xf>
    <xf numFmtId="9" fontId="21" fillId="2" borderId="0" xfId="2" applyFont="1" applyFill="1" applyAlignment="1">
      <alignment wrapText="1"/>
    </xf>
    <xf numFmtId="164" fontId="21" fillId="12" borderId="0" xfId="2" applyNumberFormat="1" applyFont="1" applyFill="1" applyAlignment="1">
      <alignment wrapText="1"/>
    </xf>
    <xf numFmtId="0" fontId="37" fillId="0" borderId="0" xfId="0" applyFont="1" applyAlignment="1">
      <alignment wrapText="1"/>
    </xf>
    <xf numFmtId="0" fontId="37" fillId="0" borderId="7" xfId="0" applyFont="1" applyBorder="1" applyAlignment="1"/>
    <xf numFmtId="0" fontId="6" fillId="0" borderId="0" xfId="0" applyFont="1" applyBorder="1" applyAlignment="1">
      <alignment horizontal="center" wrapText="1"/>
    </xf>
    <xf numFmtId="1" fontId="4" fillId="7" borderId="5" xfId="1" applyNumberFormat="1" applyFont="1" applyFill="1" applyBorder="1" applyAlignment="1">
      <alignment horizontal="left" vertical="top" wrapText="1"/>
    </xf>
    <xf numFmtId="1" fontId="4" fillId="7" borderId="0" xfId="1" applyNumberFormat="1" applyFont="1" applyFill="1" applyBorder="1" applyAlignment="1">
      <alignment horizontal="left" vertical="top" wrapText="1"/>
    </xf>
    <xf numFmtId="1" fontId="2" fillId="7" borderId="0" xfId="1" applyNumberFormat="1" applyFont="1" applyFill="1" applyBorder="1" applyAlignment="1">
      <alignment horizontal="left" vertical="top" wrapText="1"/>
    </xf>
    <xf numFmtId="0" fontId="20" fillId="0" borderId="0" xfId="0" applyFont="1" applyBorder="1" applyAlignment="1">
      <alignment horizontal="left" wrapText="1"/>
    </xf>
    <xf numFmtId="0" fontId="18" fillId="7" borderId="0" xfId="1" applyNumberFormat="1" applyFont="1" applyFill="1" applyBorder="1" applyAlignment="1">
      <alignment horizontal="left" vertical="top" wrapText="1"/>
    </xf>
    <xf numFmtId="1" fontId="4" fillId="7" borderId="0" xfId="1" applyNumberFormat="1" applyFont="1" applyFill="1" applyBorder="1" applyAlignment="1">
      <alignment horizontal="left" vertical="center"/>
    </xf>
    <xf numFmtId="1" fontId="11" fillId="7" borderId="0" xfId="1" applyNumberFormat="1" applyFont="1" applyFill="1" applyBorder="1" applyAlignment="1">
      <alignment horizontal="left" vertical="center"/>
    </xf>
    <xf numFmtId="0" fontId="0" fillId="7" borderId="0" xfId="0" applyFill="1" applyAlignment="1">
      <alignment horizontal="left"/>
    </xf>
    <xf numFmtId="1" fontId="3" fillId="0" borderId="0" xfId="1" applyNumberFormat="1" applyFont="1" applyFill="1" applyBorder="1" applyAlignment="1">
      <alignment horizontal="center"/>
    </xf>
    <xf numFmtId="0" fontId="19" fillId="0" borderId="0" xfId="1" applyNumberFormat="1" applyFont="1" applyFill="1" applyBorder="1" applyAlignment="1">
      <alignment horizontal="center" vertical="top" wrapText="1"/>
    </xf>
    <xf numFmtId="1" fontId="43" fillId="0" borderId="0" xfId="1" applyNumberFormat="1" applyFont="1" applyFill="1" applyBorder="1" applyAlignment="1">
      <alignment horizontal="center" vertical="center"/>
    </xf>
    <xf numFmtId="0" fontId="3" fillId="0" borderId="0" xfId="0" applyFont="1" applyBorder="1" applyAlignment="1">
      <alignment horizontal="center" vertical="center"/>
    </xf>
    <xf numFmtId="1" fontId="28" fillId="0" borderId="0" xfId="1" applyNumberFormat="1" applyFont="1" applyFill="1" applyBorder="1" applyAlignment="1">
      <alignment horizontal="center" vertical="center"/>
    </xf>
    <xf numFmtId="165" fontId="25" fillId="0" borderId="0" xfId="1" applyNumberFormat="1" applyFont="1" applyFill="1" applyBorder="1" applyAlignment="1">
      <alignment horizontal="center" vertical="center"/>
    </xf>
    <xf numFmtId="165" fontId="26" fillId="0" borderId="0" xfId="1" applyNumberFormat="1" applyFont="1" applyFill="1" applyBorder="1" applyAlignment="1">
      <alignment horizontal="center" vertical="center"/>
    </xf>
    <xf numFmtId="165" fontId="27" fillId="0" borderId="0" xfId="1" applyNumberFormat="1" applyFont="1" applyFill="1" applyBorder="1" applyAlignment="1">
      <alignment horizontal="center"/>
    </xf>
    <xf numFmtId="0" fontId="28"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28" fillId="0" borderId="0" xfId="0" applyFont="1" applyFill="1" applyBorder="1" applyAlignment="1">
      <alignment horizontal="left" vertical="center" wrapText="1"/>
    </xf>
    <xf numFmtId="0" fontId="44" fillId="0" borderId="0" xfId="0" applyFont="1"/>
    <xf numFmtId="0" fontId="44" fillId="0" borderId="0" xfId="0" applyFont="1" applyAlignment="1">
      <alignment horizontal="left"/>
    </xf>
    <xf numFmtId="165" fontId="44" fillId="0" borderId="0" xfId="1" applyNumberFormat="1" applyFont="1" applyAlignment="1">
      <alignment horizontal="left"/>
    </xf>
    <xf numFmtId="0" fontId="44" fillId="0" borderId="0" xfId="0" applyFont="1" applyAlignment="1">
      <alignment horizontal="left" wrapText="1"/>
    </xf>
    <xf numFmtId="0" fontId="45" fillId="0" borderId="0" xfId="0" applyFont="1"/>
    <xf numFmtId="0" fontId="45" fillId="0" borderId="0" xfId="0" applyFont="1" applyAlignment="1">
      <alignment horizontal="left"/>
    </xf>
    <xf numFmtId="165" fontId="45" fillId="0" borderId="0" xfId="1" applyNumberFormat="1" applyFont="1" applyAlignment="1">
      <alignment horizontal="left"/>
    </xf>
    <xf numFmtId="0" fontId="45" fillId="0" borderId="0" xfId="0" applyNumberFormat="1" applyFont="1" applyAlignment="1">
      <alignment horizontal="left"/>
    </xf>
    <xf numFmtId="165" fontId="44" fillId="0" borderId="0" xfId="1" applyNumberFormat="1" applyFont="1" applyAlignment="1">
      <alignment horizontal="left" wrapText="1"/>
    </xf>
    <xf numFmtId="0" fontId="42" fillId="0" borderId="0" xfId="0" applyFont="1" applyBorder="1" applyAlignment="1"/>
    <xf numFmtId="0" fontId="42" fillId="0" borderId="0" xfId="0" applyFont="1" applyFill="1" applyBorder="1" applyAlignment="1"/>
    <xf numFmtId="0" fontId="3" fillId="0" borderId="0" xfId="0" applyFont="1" applyFill="1" applyBorder="1" applyAlignment="1"/>
    <xf numFmtId="0" fontId="42" fillId="0" borderId="0" xfId="0" applyFont="1" applyFill="1" applyBorder="1" applyAlignment="1">
      <alignment horizontal="left"/>
    </xf>
    <xf numFmtId="9" fontId="42" fillId="0" borderId="0" xfId="2" applyFont="1" applyFill="1" applyBorder="1" applyAlignment="1">
      <alignment horizontal="left"/>
    </xf>
    <xf numFmtId="0" fontId="3" fillId="0" borderId="0" xfId="0" applyFont="1" applyFill="1" applyBorder="1" applyAlignment="1">
      <alignment horizontal="left"/>
    </xf>
    <xf numFmtId="165" fontId="3" fillId="0" borderId="0" xfId="0" applyNumberFormat="1" applyFont="1" applyFill="1" applyBorder="1" applyAlignment="1">
      <alignment horizontal="left"/>
    </xf>
    <xf numFmtId="0" fontId="6" fillId="0" borderId="0" xfId="0" applyFont="1" applyFill="1" applyBorder="1" applyAlignment="1">
      <alignment vertical="center"/>
    </xf>
    <xf numFmtId="0" fontId="43" fillId="0" borderId="0" xfId="0" applyFont="1" applyFill="1" applyBorder="1" applyAlignment="1">
      <alignment horizontal="left" vertical="center" readingOrder="1"/>
    </xf>
    <xf numFmtId="9" fontId="28" fillId="0" borderId="0" xfId="2"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left" vertical="center"/>
    </xf>
    <xf numFmtId="165" fontId="6" fillId="0" borderId="0" xfId="0" applyNumberFormat="1" applyFont="1" applyFill="1" applyBorder="1" applyAlignment="1">
      <alignment horizontal="left" vertical="center"/>
    </xf>
    <xf numFmtId="0" fontId="3" fillId="0" borderId="0" xfId="0" applyFont="1" applyBorder="1" applyAlignment="1">
      <alignment vertical="top" wrapText="1"/>
    </xf>
    <xf numFmtId="0" fontId="43" fillId="0" borderId="0" xfId="0" applyFont="1" applyFill="1" applyBorder="1" applyAlignment="1">
      <alignment vertical="top"/>
    </xf>
    <xf numFmtId="0" fontId="43" fillId="0" borderId="0" xfId="0" applyFont="1" applyFill="1" applyBorder="1" applyAlignment="1">
      <alignment vertical="top" wrapText="1"/>
    </xf>
    <xf numFmtId="0" fontId="19" fillId="0" borderId="0" xfId="1" applyNumberFormat="1" applyFont="1" applyBorder="1" applyAlignment="1">
      <alignment horizontal="center" vertical="top" wrapText="1"/>
    </xf>
    <xf numFmtId="0" fontId="19" fillId="0" borderId="0" xfId="1" applyNumberFormat="1" applyFont="1" applyFill="1" applyBorder="1" applyAlignment="1">
      <alignment horizontal="center" vertical="top"/>
    </xf>
    <xf numFmtId="0" fontId="19" fillId="0" borderId="0" xfId="1" applyNumberFormat="1" applyFont="1" applyFill="1" applyBorder="1" applyAlignment="1">
      <alignment horizontal="right" vertical="top" wrapText="1"/>
    </xf>
    <xf numFmtId="0" fontId="19" fillId="0" borderId="0" xfId="1" applyNumberFormat="1" applyFont="1" applyFill="1" applyBorder="1" applyAlignment="1">
      <alignment horizontal="left" vertical="top" wrapText="1"/>
    </xf>
    <xf numFmtId="0" fontId="43"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43" fillId="0" borderId="0" xfId="0" applyFont="1" applyFill="1" applyBorder="1" applyAlignment="1">
      <alignment vertical="center"/>
    </xf>
    <xf numFmtId="9" fontId="3"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6" fontId="3" fillId="0" borderId="0" xfId="0" applyNumberFormat="1" applyFont="1" applyBorder="1" applyAlignment="1">
      <alignment horizontal="center"/>
    </xf>
    <xf numFmtId="9" fontId="2" fillId="0" borderId="0" xfId="0" applyNumberFormat="1" applyFont="1" applyFill="1" applyBorder="1" applyAlignment="1">
      <alignment horizontal="left" vertical="center"/>
    </xf>
    <xf numFmtId="16" fontId="2" fillId="0" borderId="0" xfId="0" quotePrefix="1" applyNumberFormat="1" applyFont="1" applyFill="1" applyBorder="1" applyAlignment="1">
      <alignment horizontal="left" vertical="center"/>
    </xf>
    <xf numFmtId="0" fontId="43" fillId="0" borderId="0" xfId="0" applyFont="1" applyFill="1" applyBorder="1" applyAlignment="1">
      <alignment vertical="center" wrapText="1"/>
    </xf>
    <xf numFmtId="0" fontId="2" fillId="0" borderId="0" xfId="0" applyFont="1" applyFill="1" applyBorder="1" applyAlignment="1">
      <alignment vertical="center"/>
    </xf>
    <xf numFmtId="0" fontId="3" fillId="3" borderId="0" xfId="0" applyFont="1" applyFill="1" applyBorder="1" applyAlignment="1"/>
    <xf numFmtId="0" fontId="43" fillId="3" borderId="0" xfId="0" applyFont="1" applyFill="1" applyBorder="1" applyAlignment="1">
      <alignment vertical="center"/>
    </xf>
    <xf numFmtId="0" fontId="2" fillId="3" borderId="0" xfId="0" applyFont="1" applyFill="1" applyBorder="1" applyAlignment="1">
      <alignment horizontal="center" vertical="center" wrapText="1"/>
    </xf>
    <xf numFmtId="0" fontId="25" fillId="3" borderId="0" xfId="0" applyFont="1" applyFill="1" applyBorder="1" applyAlignment="1"/>
    <xf numFmtId="0" fontId="28" fillId="0" borderId="0" xfId="0" applyFont="1" applyFill="1" applyBorder="1" applyAlignment="1">
      <alignment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0" xfId="0" applyFont="1" applyBorder="1" applyAlignment="1">
      <alignment horizontal="center" wrapText="1"/>
    </xf>
    <xf numFmtId="0" fontId="28" fillId="0" borderId="0" xfId="0" applyFont="1" applyFill="1" applyBorder="1" applyAlignment="1">
      <alignment horizontal="center" vertical="center"/>
    </xf>
    <xf numFmtId="165" fontId="25" fillId="0" borderId="0" xfId="0"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xf>
    <xf numFmtId="165" fontId="28" fillId="0" borderId="0" xfId="0" applyNumberFormat="1" applyFont="1" applyFill="1" applyBorder="1" applyAlignment="1">
      <alignment horizontal="left" vertical="center" wrapText="1"/>
    </xf>
    <xf numFmtId="165" fontId="28" fillId="0" borderId="0" xfId="0" applyNumberFormat="1" applyFont="1" applyFill="1" applyBorder="1" applyAlignment="1">
      <alignment horizontal="left" vertical="center"/>
    </xf>
    <xf numFmtId="165" fontId="25" fillId="0" borderId="0" xfId="1" applyNumberFormat="1" applyFont="1" applyFill="1" applyBorder="1" applyAlignment="1">
      <alignment horizontal="left" vertical="center"/>
    </xf>
    <xf numFmtId="165" fontId="2" fillId="3" borderId="0" xfId="0" applyNumberFormat="1" applyFont="1" applyFill="1" applyBorder="1" applyAlignment="1">
      <alignment horizontal="center" vertical="center" wrapText="1"/>
    </xf>
    <xf numFmtId="0" fontId="27" fillId="0" borderId="0" xfId="0" applyFont="1" applyFill="1" applyBorder="1" applyAlignment="1">
      <alignment vertical="center"/>
    </xf>
    <xf numFmtId="165" fontId="26" fillId="0" borderId="0" xfId="0" applyNumberFormat="1" applyFont="1" applyFill="1" applyBorder="1" applyAlignment="1">
      <alignment horizontal="center" vertical="center" wrapText="1"/>
    </xf>
    <xf numFmtId="165" fontId="27" fillId="0" borderId="0" xfId="0" applyNumberFormat="1" applyFont="1" applyFill="1" applyBorder="1" applyAlignment="1">
      <alignment horizontal="left" vertical="center" wrapText="1"/>
    </xf>
    <xf numFmtId="165" fontId="27" fillId="0" borderId="0" xfId="0" applyNumberFormat="1" applyFont="1" applyFill="1" applyBorder="1" applyAlignment="1">
      <alignment horizontal="left" vertical="center"/>
    </xf>
    <xf numFmtId="165" fontId="26" fillId="0" borderId="0" xfId="0" applyNumberFormat="1" applyFont="1" applyFill="1" applyBorder="1" applyAlignment="1">
      <alignment horizontal="left" vertical="center"/>
    </xf>
    <xf numFmtId="0" fontId="27" fillId="0" borderId="0" xfId="0" applyFont="1" applyFill="1" applyBorder="1" applyAlignment="1">
      <alignment horizontal="center" vertical="center"/>
    </xf>
    <xf numFmtId="165" fontId="27" fillId="0" borderId="0" xfId="0" applyNumberFormat="1" applyFont="1" applyFill="1" applyBorder="1" applyAlignment="1">
      <alignment horizontal="center" vertical="center" wrapText="1"/>
    </xf>
    <xf numFmtId="165" fontId="6" fillId="0" borderId="0" xfId="1" applyNumberFormat="1" applyFont="1" applyFill="1" applyBorder="1" applyAlignment="1">
      <alignment horizontal="center" vertical="center"/>
    </xf>
    <xf numFmtId="165" fontId="27" fillId="0" borderId="0" xfId="0" quotePrefix="1" applyNumberFormat="1" applyFont="1" applyFill="1" applyBorder="1" applyAlignment="1">
      <alignment horizontal="left"/>
    </xf>
    <xf numFmtId="165" fontId="26" fillId="0" borderId="0" xfId="1" applyNumberFormat="1" applyFont="1" applyFill="1" applyBorder="1" applyAlignment="1">
      <alignment horizontal="left" vertical="center"/>
    </xf>
    <xf numFmtId="9" fontId="3" fillId="0" borderId="0" xfId="2" applyFont="1" applyFill="1" applyBorder="1" applyAlignment="1">
      <alignment horizontal="center"/>
    </xf>
    <xf numFmtId="164" fontId="3" fillId="0" borderId="0" xfId="2" applyNumberFormat="1" applyFont="1" applyFill="1" applyBorder="1" applyAlignment="1">
      <alignment horizontal="center" vertical="center" wrapText="1"/>
    </xf>
    <xf numFmtId="1" fontId="8" fillId="0" borderId="0" xfId="1" applyNumberFormat="1" applyFont="1" applyFill="1" applyBorder="1" applyAlignment="1">
      <alignment horizontal="center" vertical="center"/>
    </xf>
    <xf numFmtId="9" fontId="6" fillId="0" borderId="0" xfId="2" applyFont="1" applyFill="1" applyBorder="1" applyAlignment="1">
      <alignment horizontal="center" vertical="center"/>
    </xf>
    <xf numFmtId="0" fontId="46" fillId="0" borderId="0" xfId="0" applyFont="1" applyFill="1" applyBorder="1" applyAlignment="1">
      <alignment horizontal="left" vertical="center" readingOrder="1"/>
    </xf>
    <xf numFmtId="0" fontId="6" fillId="0" borderId="0" xfId="0" applyFont="1" applyFill="1" applyBorder="1" applyAlignment="1">
      <alignment horizontal="center" vertical="center"/>
    </xf>
    <xf numFmtId="164" fontId="6" fillId="0" borderId="0" xfId="2" applyNumberFormat="1" applyFont="1" applyFill="1" applyBorder="1" applyAlignment="1">
      <alignment vertical="center"/>
    </xf>
    <xf numFmtId="0" fontId="42" fillId="0" borderId="0" xfId="0" applyFont="1" applyFill="1" applyBorder="1" applyAlignment="1">
      <alignment vertical="center"/>
    </xf>
    <xf numFmtId="0" fontId="6" fillId="0" borderId="0" xfId="0" applyFont="1" applyFill="1" applyBorder="1" applyAlignment="1">
      <alignment horizontal="center" wrapText="1"/>
    </xf>
    <xf numFmtId="9" fontId="6" fillId="0" borderId="0" xfId="2" applyFont="1" applyFill="1" applyBorder="1" applyAlignment="1">
      <alignment horizontal="center" wrapText="1"/>
    </xf>
    <xf numFmtId="0" fontId="6" fillId="0" borderId="0" xfId="0" applyFont="1" applyFill="1" applyBorder="1" applyAlignment="1">
      <alignment wrapText="1"/>
    </xf>
    <xf numFmtId="0" fontId="6" fillId="0" borderId="0" xfId="0" applyFont="1" applyFill="1" applyBorder="1" applyAlignment="1">
      <alignment horizontal="left" wrapText="1"/>
    </xf>
    <xf numFmtId="0" fontId="19" fillId="0" borderId="0" xfId="1" applyNumberFormat="1" applyFont="1" applyFill="1" applyBorder="1" applyAlignment="1">
      <alignment horizontal="center" vertical="center" wrapText="1"/>
    </xf>
    <xf numFmtId="0" fontId="19" fillId="0" borderId="0" xfId="2" applyNumberFormat="1" applyFont="1" applyFill="1" applyBorder="1" applyAlignment="1">
      <alignment horizontal="center" vertical="top" wrapText="1"/>
    </xf>
    <xf numFmtId="9" fontId="2" fillId="0" borderId="0" xfId="2" applyFont="1" applyFill="1" applyBorder="1" applyAlignment="1">
      <alignment horizontal="center" vertical="top" wrapText="1"/>
    </xf>
    <xf numFmtId="9" fontId="3" fillId="0" borderId="0" xfId="2" applyFont="1" applyFill="1" applyBorder="1" applyAlignment="1">
      <alignment horizontal="center" vertical="top" wrapText="1"/>
    </xf>
    <xf numFmtId="1" fontId="2" fillId="0" borderId="0" xfId="1" applyNumberFormat="1" applyFont="1" applyFill="1" applyBorder="1" applyAlignment="1">
      <alignment horizontal="center" vertical="center" wrapText="1"/>
    </xf>
    <xf numFmtId="164" fontId="9" fillId="0" borderId="0" xfId="2" applyNumberFormat="1" applyFont="1" applyFill="1" applyBorder="1" applyAlignment="1">
      <alignment horizontal="left" vertical="center" wrapText="1"/>
    </xf>
    <xf numFmtId="9" fontId="2" fillId="0" borderId="0" xfId="2" applyNumberFormat="1" applyFont="1" applyFill="1" applyBorder="1" applyAlignment="1">
      <alignment horizontal="center" vertical="center"/>
    </xf>
    <xf numFmtId="9" fontId="2" fillId="0" borderId="0" xfId="2" applyFont="1" applyFill="1" applyBorder="1" applyAlignment="1">
      <alignment vertical="center"/>
    </xf>
    <xf numFmtId="164" fontId="3" fillId="0" borderId="0" xfId="2" applyNumberFormat="1" applyFont="1" applyFill="1" applyBorder="1" applyAlignment="1">
      <alignment horizontal="center"/>
    </xf>
    <xf numFmtId="1" fontId="2" fillId="0" borderId="0" xfId="1" applyNumberFormat="1" applyFont="1" applyFill="1" applyBorder="1" applyAlignment="1">
      <alignment horizontal="left" vertical="center"/>
    </xf>
    <xf numFmtId="9" fontId="2" fillId="0" borderId="0" xfId="2" applyNumberFormat="1" applyFont="1" applyFill="1" applyBorder="1" applyAlignment="1">
      <alignment horizontal="center" vertical="center" wrapText="1"/>
    </xf>
    <xf numFmtId="164" fontId="7" fillId="0" borderId="0" xfId="3" applyNumberFormat="1" applyFont="1" applyFill="1" applyBorder="1" applyAlignment="1">
      <alignment horizontal="center"/>
    </xf>
    <xf numFmtId="9" fontId="43" fillId="0" borderId="0" xfId="2" applyFont="1" applyFill="1" applyBorder="1" applyAlignment="1">
      <alignment horizontal="center" vertical="center"/>
    </xf>
    <xf numFmtId="1" fontId="2" fillId="0" borderId="0" xfId="1" applyNumberFormat="1" applyFont="1" applyFill="1" applyBorder="1" applyAlignment="1">
      <alignment horizontal="center" vertical="center"/>
    </xf>
    <xf numFmtId="164" fontId="43" fillId="0" borderId="0" xfId="2" applyNumberFormat="1" applyFont="1" applyFill="1" applyBorder="1" applyAlignment="1">
      <alignment horizontal="center" vertical="center" wrapText="1"/>
    </xf>
    <xf numFmtId="164" fontId="2" fillId="0" borderId="0" xfId="2" applyNumberFormat="1" applyFont="1" applyFill="1" applyBorder="1" applyAlignment="1">
      <alignment horizontal="left" vertical="top" wrapText="1"/>
    </xf>
    <xf numFmtId="164" fontId="2" fillId="0" borderId="0" xfId="2" applyNumberFormat="1" applyFont="1" applyFill="1" applyBorder="1" applyAlignment="1">
      <alignment horizontal="left" vertical="center" wrapText="1"/>
    </xf>
    <xf numFmtId="9" fontId="2" fillId="0" borderId="0" xfId="2" applyFont="1" applyFill="1" applyBorder="1" applyAlignment="1">
      <alignment horizontal="center" vertical="center"/>
    </xf>
    <xf numFmtId="0" fontId="3" fillId="0" borderId="0" xfId="2" applyNumberFormat="1" applyFont="1" applyFill="1" applyBorder="1" applyAlignment="1">
      <alignment horizontal="center" vertical="center"/>
    </xf>
    <xf numFmtId="0" fontId="2" fillId="0" borderId="0" xfId="0" applyFont="1" applyFill="1" applyBorder="1" applyAlignment="1">
      <alignment horizontal="center" vertical="center" wrapText="1"/>
    </xf>
    <xf numFmtId="1" fontId="25" fillId="0" borderId="0" xfId="1" applyNumberFormat="1" applyFont="1" applyFill="1" applyBorder="1" applyAlignment="1">
      <alignment horizontal="center" vertical="center" wrapText="1"/>
    </xf>
    <xf numFmtId="164" fontId="28" fillId="0" borderId="0" xfId="2" applyNumberFormat="1" applyFont="1" applyFill="1" applyBorder="1" applyAlignment="1">
      <alignment horizontal="center" vertical="center" wrapText="1"/>
    </xf>
    <xf numFmtId="165" fontId="25" fillId="0" borderId="0" xfId="2" applyNumberFormat="1" applyFont="1" applyFill="1" applyBorder="1" applyAlignment="1">
      <alignment horizontal="center" vertical="center"/>
    </xf>
    <xf numFmtId="165" fontId="25" fillId="0" borderId="0" xfId="1" applyNumberFormat="1" applyFont="1" applyFill="1" applyBorder="1" applyAlignment="1">
      <alignment horizontal="center" vertical="center" wrapText="1"/>
    </xf>
    <xf numFmtId="165" fontId="28" fillId="0" borderId="0" xfId="2" applyNumberFormat="1" applyFont="1" applyFill="1" applyBorder="1" applyAlignment="1">
      <alignment horizontal="center" vertical="center" wrapText="1"/>
    </xf>
    <xf numFmtId="165" fontId="43" fillId="0" borderId="0" xfId="2" applyNumberFormat="1" applyFont="1" applyFill="1" applyBorder="1" applyAlignment="1">
      <alignment horizontal="center" vertical="center"/>
    </xf>
    <xf numFmtId="165" fontId="2" fillId="0" borderId="0" xfId="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5" fontId="43" fillId="0" borderId="0" xfId="2"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xf>
    <xf numFmtId="165" fontId="43" fillId="0" borderId="0" xfId="0" applyNumberFormat="1" applyFont="1" applyFill="1" applyBorder="1" applyAlignment="1">
      <alignment horizontal="left" vertical="center" wrapText="1"/>
    </xf>
    <xf numFmtId="165" fontId="43" fillId="0" borderId="0" xfId="0" applyNumberFormat="1" applyFont="1" applyFill="1" applyBorder="1" applyAlignment="1">
      <alignment horizontal="left" vertical="center"/>
    </xf>
    <xf numFmtId="165" fontId="3" fillId="0" borderId="0" xfId="0" applyNumberFormat="1" applyFont="1" applyFill="1" applyBorder="1" applyAlignment="1">
      <alignment horizontal="left" vertical="center"/>
    </xf>
    <xf numFmtId="165" fontId="27"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65" fontId="26" fillId="0" borderId="0" xfId="1" applyNumberFormat="1" applyFont="1" applyFill="1" applyBorder="1" applyAlignment="1">
      <alignment horizontal="center" vertical="center" wrapText="1"/>
    </xf>
    <xf numFmtId="165" fontId="27" fillId="0" borderId="0" xfId="2" applyNumberFormat="1" applyFont="1" applyFill="1" applyBorder="1" applyAlignment="1">
      <alignment horizontal="center" vertical="center" wrapText="1"/>
    </xf>
    <xf numFmtId="165" fontId="6" fillId="0" borderId="0" xfId="2" applyNumberFormat="1" applyFont="1" applyFill="1" applyBorder="1" applyAlignment="1">
      <alignment horizontal="center" vertical="center"/>
    </xf>
    <xf numFmtId="165" fontId="27" fillId="0" borderId="0" xfId="1" quotePrefix="1" applyNumberFormat="1" applyFont="1" applyFill="1" applyBorder="1" applyAlignment="1">
      <alignment horizontal="center" vertical="center" wrapText="1"/>
    </xf>
    <xf numFmtId="165" fontId="27" fillId="0" borderId="0" xfId="0" quotePrefix="1" applyNumberFormat="1" applyFont="1" applyFill="1" applyBorder="1" applyAlignment="1">
      <alignment horizontal="center" vertical="center" wrapText="1"/>
    </xf>
    <xf numFmtId="165" fontId="27" fillId="0" borderId="0" xfId="2" quotePrefix="1" applyNumberFormat="1" applyFont="1" applyFill="1" applyBorder="1" applyAlignment="1">
      <alignment horizontal="center" vertical="center" wrapText="1"/>
    </xf>
    <xf numFmtId="1" fontId="3" fillId="0" borderId="0" xfId="1" applyNumberFormat="1" applyFont="1" applyFill="1" applyBorder="1" applyAlignment="1">
      <alignment horizontal="center" vertical="center" wrapText="1"/>
    </xf>
    <xf numFmtId="0" fontId="3" fillId="0" borderId="0" xfId="2" applyNumberFormat="1" applyFont="1" applyFill="1" applyBorder="1" applyAlignment="1">
      <alignment horizontal="center" vertical="center" wrapText="1"/>
    </xf>
    <xf numFmtId="0" fontId="9" fillId="0" borderId="0" xfId="0" applyFont="1" applyBorder="1" applyAlignment="1">
      <alignment horizontal="center" vertical="top" wrapText="1"/>
    </xf>
    <xf numFmtId="6" fontId="3" fillId="0" borderId="0" xfId="0" applyNumberFormat="1" applyFont="1" applyFill="1" applyBorder="1" applyAlignment="1">
      <alignment horizontal="center"/>
    </xf>
    <xf numFmtId="6" fontId="3" fillId="0" borderId="0" xfId="0" applyNumberFormat="1" applyFont="1" applyBorder="1" applyAlignment="1">
      <alignment horizontal="center" vertical="center"/>
    </xf>
    <xf numFmtId="0" fontId="3" fillId="0" borderId="0" xfId="0" applyFont="1" applyBorder="1" applyAlignment="1">
      <alignment horizontal="center" vertical="top" wrapText="1"/>
    </xf>
    <xf numFmtId="0" fontId="2" fillId="3" borderId="0" xfId="0" applyFont="1" applyFill="1" applyBorder="1" applyAlignment="1">
      <alignment horizontal="center" vertical="center"/>
    </xf>
    <xf numFmtId="0" fontId="2" fillId="0" borderId="0" xfId="0" applyFont="1" applyBorder="1" applyAlignment="1">
      <alignment horizontal="center" vertical="center"/>
    </xf>
    <xf numFmtId="165" fontId="2" fillId="3" borderId="0" xfId="0" applyNumberFormat="1" applyFont="1" applyFill="1" applyBorder="1" applyAlignment="1">
      <alignment horizontal="center" vertical="center"/>
    </xf>
    <xf numFmtId="165" fontId="48" fillId="0" borderId="0" xfId="0" applyNumberFormat="1" applyFont="1" applyBorder="1" applyAlignment="1">
      <alignment horizontal="center"/>
    </xf>
    <xf numFmtId="0" fontId="43" fillId="0" borderId="0" xfId="0" applyFont="1" applyFill="1" applyBorder="1" applyAlignment="1">
      <alignment horizontal="left" vertical="top" readingOrder="1"/>
    </xf>
    <xf numFmtId="0" fontId="3" fillId="0" borderId="0" xfId="0" applyFont="1" applyBorder="1"/>
    <xf numFmtId="0" fontId="2" fillId="0" borderId="0" xfId="0" applyFont="1" applyFill="1" applyBorder="1" applyAlignment="1">
      <alignment vertical="top"/>
    </xf>
    <xf numFmtId="0" fontId="3" fillId="0" borderId="0" xfId="0" applyFont="1" applyFill="1" applyBorder="1" applyAlignment="1">
      <alignment vertical="top" wrapText="1"/>
    </xf>
    <xf numFmtId="0" fontId="9" fillId="0" borderId="0" xfId="0" applyFont="1" applyBorder="1" applyAlignment="1">
      <alignment vertical="top" wrapText="1"/>
    </xf>
    <xf numFmtId="1" fontId="9" fillId="0" borderId="0" xfId="1" applyNumberFormat="1" applyFont="1" applyFill="1" applyBorder="1" applyAlignment="1">
      <alignment vertical="top" wrapText="1"/>
    </xf>
    <xf numFmtId="0" fontId="9" fillId="0" borderId="0" xfId="0" applyFont="1" applyFill="1" applyBorder="1" applyAlignment="1">
      <alignment vertical="top" wrapText="1"/>
    </xf>
    <xf numFmtId="164" fontId="9" fillId="0" borderId="0" xfId="2" applyNumberFormat="1" applyFont="1" applyFill="1" applyBorder="1" applyAlignment="1">
      <alignment vertical="top" wrapText="1"/>
    </xf>
    <xf numFmtId="1" fontId="2" fillId="0" borderId="0" xfId="1" applyNumberFormat="1" applyFont="1" applyFill="1" applyBorder="1" applyAlignment="1">
      <alignment vertical="top" wrapText="1"/>
    </xf>
    <xf numFmtId="0" fontId="2" fillId="0" borderId="0" xfId="0" applyFont="1" applyFill="1" applyBorder="1" applyAlignment="1">
      <alignment vertical="top" wrapText="1"/>
    </xf>
    <xf numFmtId="165" fontId="9" fillId="0" borderId="0" xfId="0" applyNumberFormat="1" applyFont="1" applyFill="1" applyBorder="1" applyAlignment="1">
      <alignment vertical="top" wrapText="1"/>
    </xf>
    <xf numFmtId="165" fontId="19" fillId="0" borderId="0" xfId="1" applyNumberFormat="1" applyFont="1" applyFill="1" applyBorder="1" applyAlignment="1">
      <alignment horizontal="left" vertical="top" wrapText="1"/>
    </xf>
    <xf numFmtId="165" fontId="47" fillId="0" borderId="0" xfId="0" applyNumberFormat="1" applyFont="1" applyFill="1" applyBorder="1" applyAlignment="1">
      <alignment horizontal="left" vertical="top" wrapText="1"/>
    </xf>
    <xf numFmtId="9" fontId="3" fillId="0" borderId="0" xfId="2" applyNumberFormat="1" applyFont="1" applyFill="1" applyBorder="1" applyAlignment="1">
      <alignment horizontal="center"/>
    </xf>
    <xf numFmtId="165" fontId="3" fillId="0" borderId="0" xfId="1" applyNumberFormat="1" applyFont="1" applyFill="1" applyBorder="1" applyAlignment="1">
      <alignment horizontal="left" vertical="center"/>
    </xf>
    <xf numFmtId="0" fontId="3" fillId="0" borderId="0" xfId="0" applyFont="1" applyBorder="1" applyAlignment="1">
      <alignment horizontal="right"/>
    </xf>
    <xf numFmtId="0" fontId="3" fillId="0" borderId="0" xfId="0" applyFont="1" applyFill="1" applyBorder="1" applyAlignment="1">
      <alignment vertical="center"/>
    </xf>
    <xf numFmtId="165"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left" vertical="top" wrapText="1"/>
    </xf>
    <xf numFmtId="165" fontId="25" fillId="0" borderId="0" xfId="0" applyNumberFormat="1" applyFont="1" applyFill="1" applyBorder="1" applyAlignment="1">
      <alignment horizontal="left" vertical="center"/>
    </xf>
    <xf numFmtId="165" fontId="28" fillId="0" borderId="0" xfId="0" applyNumberFormat="1" applyFont="1" applyFill="1" applyBorder="1" applyAlignment="1">
      <alignment horizontal="center" vertical="center" wrapText="1"/>
    </xf>
    <xf numFmtId="165" fontId="28" fillId="0" borderId="0" xfId="1" applyNumberFormat="1" applyFont="1" applyFill="1" applyBorder="1" applyAlignment="1">
      <alignment horizontal="left" vertical="center"/>
    </xf>
    <xf numFmtId="165" fontId="43" fillId="0" borderId="0" xfId="1" applyNumberFormat="1" applyFont="1" applyFill="1" applyBorder="1" applyAlignment="1">
      <alignment horizontal="left" vertical="center"/>
    </xf>
    <xf numFmtId="165" fontId="27" fillId="0" borderId="0" xfId="1" applyNumberFormat="1" applyFont="1" applyFill="1" applyBorder="1" applyAlignment="1">
      <alignment horizontal="left" vertical="center"/>
    </xf>
    <xf numFmtId="165" fontId="27" fillId="0" borderId="0" xfId="0" applyNumberFormat="1" applyFont="1" applyFill="1" applyBorder="1" applyAlignment="1">
      <alignment horizontal="left"/>
    </xf>
    <xf numFmtId="165" fontId="26" fillId="0" borderId="0" xfId="0" applyNumberFormat="1" applyFont="1" applyFill="1" applyBorder="1" applyAlignment="1">
      <alignment horizontal="left"/>
    </xf>
    <xf numFmtId="0" fontId="44" fillId="0" borderId="0" xfId="0" applyNumberFormat="1" applyFont="1" applyAlignment="1">
      <alignment horizontal="left"/>
    </xf>
    <xf numFmtId="0" fontId="49" fillId="0" borderId="0" xfId="0" applyFont="1" applyAlignment="1">
      <alignment wrapText="1"/>
    </xf>
    <xf numFmtId="0" fontId="49" fillId="4" borderId="0" xfId="0" applyFont="1" applyFill="1" applyAlignment="1">
      <alignment vertical="top"/>
    </xf>
    <xf numFmtId="0" fontId="20" fillId="4" borderId="0" xfId="0" applyFont="1" applyFill="1" applyAlignment="1">
      <alignment wrapText="1"/>
    </xf>
    <xf numFmtId="0" fontId="49" fillId="4" borderId="0" xfId="0" applyFont="1" applyFill="1" applyAlignment="1">
      <alignment wrapText="1"/>
    </xf>
    <xf numFmtId="0" fontId="49" fillId="4" borderId="0" xfId="0" applyFont="1" applyFill="1" applyAlignment="1">
      <alignment horizontal="right"/>
    </xf>
    <xf numFmtId="0" fontId="50" fillId="10" borderId="0" xfId="0" applyFont="1" applyFill="1" applyAlignment="1">
      <alignment horizontal="left" vertical="top"/>
    </xf>
    <xf numFmtId="0" fontId="20" fillId="10" borderId="0" xfId="0" applyFont="1" applyFill="1" applyAlignment="1">
      <alignment wrapText="1"/>
    </xf>
    <xf numFmtId="0" fontId="49" fillId="10" borderId="0" xfId="0" applyFont="1" applyFill="1" applyAlignment="1">
      <alignment wrapText="1"/>
    </xf>
    <xf numFmtId="0" fontId="50" fillId="10" borderId="0" xfId="0" applyFont="1" applyFill="1" applyAlignment="1">
      <alignment horizontal="right"/>
    </xf>
    <xf numFmtId="0" fontId="51" fillId="0" borderId="0" xfId="0" applyFont="1" applyAlignment="1">
      <alignment vertical="center"/>
    </xf>
    <xf numFmtId="0" fontId="52" fillId="0" borderId="0" xfId="0" applyFont="1" applyAlignment="1">
      <alignment vertical="center"/>
    </xf>
    <xf numFmtId="0" fontId="45" fillId="4" borderId="0" xfId="0" applyFont="1" applyFill="1" applyAlignment="1">
      <alignment vertical="center"/>
    </xf>
    <xf numFmtId="0" fontId="53" fillId="4" borderId="0" xfId="3" applyFont="1" applyFill="1" applyAlignment="1">
      <alignment vertical="center"/>
    </xf>
    <xf numFmtId="0" fontId="50" fillId="4" borderId="0" xfId="0" applyFont="1" applyFill="1"/>
    <xf numFmtId="0" fontId="54" fillId="10" borderId="0" xfId="0" applyFont="1" applyFill="1" applyAlignment="1">
      <alignment vertical="center"/>
    </xf>
    <xf numFmtId="0" fontId="50" fillId="10" borderId="0" xfId="0" applyFont="1" applyFill="1"/>
    <xf numFmtId="0" fontId="53" fillId="10" borderId="0" xfId="3" applyFont="1" applyFill="1" applyAlignment="1">
      <alignment vertical="center"/>
    </xf>
    <xf numFmtId="0" fontId="51" fillId="4" borderId="0" xfId="0" applyFont="1" applyFill="1" applyAlignment="1">
      <alignment vertical="center"/>
    </xf>
    <xf numFmtId="0" fontId="49" fillId="0" borderId="0" xfId="0" applyFont="1"/>
    <xf numFmtId="0" fontId="51" fillId="10" borderId="0" xfId="0" applyFont="1" applyFill="1" applyAlignment="1">
      <alignment vertical="center"/>
    </xf>
    <xf numFmtId="0" fontId="44" fillId="0" borderId="0" xfId="0" applyFont="1" applyAlignment="1">
      <alignment vertical="center"/>
    </xf>
    <xf numFmtId="0" fontId="50" fillId="0" borderId="0" xfId="0" applyFont="1"/>
    <xf numFmtId="0" fontId="0" fillId="0" borderId="0" xfId="0" applyAlignment="1">
      <alignment horizontal="left"/>
    </xf>
    <xf numFmtId="3" fontId="37" fillId="0" borderId="3" xfId="0" applyNumberFormat="1" applyFont="1" applyBorder="1" applyAlignment="1">
      <alignment horizontal="center"/>
    </xf>
    <xf numFmtId="3" fontId="37" fillId="0" borderId="3" xfId="0" applyNumberFormat="1" applyFont="1" applyBorder="1" applyAlignment="1">
      <alignment horizontal="center" wrapText="1"/>
    </xf>
    <xf numFmtId="3" fontId="37" fillId="3" borderId="3" xfId="0" applyNumberFormat="1" applyFont="1" applyFill="1" applyBorder="1" applyAlignment="1">
      <alignment horizontal="center" wrapText="1"/>
    </xf>
    <xf numFmtId="0" fontId="37" fillId="0" borderId="3" xfId="0" applyFont="1" applyBorder="1" applyAlignment="1">
      <alignment horizontal="center"/>
    </xf>
    <xf numFmtId="0" fontId="55" fillId="0" borderId="0" xfId="3" applyFont="1" applyFill="1" applyBorder="1" applyAlignment="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C6E0B4"/>
      <color rgb="FFFF8200"/>
      <color rgb="FF005000"/>
      <color rgb="FF96FFC8"/>
      <color rgb="FFEDE1FF"/>
      <color rgb="FFCBA7FF"/>
      <color rgb="FFFF5000"/>
      <color rgb="FFC8FF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0" baseline="0">
                <a:solidFill>
                  <a:sysClr val="windowText" lastClr="000000"/>
                </a:solidFill>
              </a:rPr>
              <a:t>Dry Run of Report Card on State Elections</a:t>
            </a:r>
          </a:p>
        </c:rich>
      </c:tx>
      <c:layout>
        <c:manualLayout>
          <c:xMode val="edge"/>
          <c:yMode val="edge"/>
          <c:x val="0.30999818455364164"/>
          <c:y val="3.6676726337889123E-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48437942926131"/>
          <c:y val="0.12038567944079755"/>
          <c:w val="0.84784040689552498"/>
          <c:h val="0.78051822264420689"/>
        </c:manualLayout>
      </c:layout>
      <c:barChart>
        <c:barDir val="bar"/>
        <c:grouping val="stacked"/>
        <c:varyColors val="0"/>
        <c:ser>
          <c:idx val="17"/>
          <c:order val="0"/>
          <c:tx>
            <c:strRef>
              <c:f>Report!$D$66</c:f>
              <c:strCache>
                <c:ptCount val="1"/>
                <c:pt idx="0">
                  <c:v>Nonpartisan or Bipartisan Redistricting to Avoid Gerrymanders</c:v>
                </c:pt>
              </c:strCache>
            </c:strRef>
          </c:tx>
          <c:spPr>
            <a:solidFill>
              <a:schemeClr val="accent2">
                <a:lumMod val="50000"/>
              </a:schemeClr>
            </a:solidFill>
            <a:ln>
              <a:noFill/>
            </a:ln>
            <a:effectLst/>
          </c:spPr>
          <c:invertIfNegative val="0"/>
          <c:val>
            <c:numRef>
              <c:f>Report!$D$67:$D$117</c:f>
              <c:numCache>
                <c:formatCode>0.0</c:formatCode>
                <c:ptCount val="51"/>
                <c:pt idx="0">
                  <c:v>0.2</c:v>
                </c:pt>
                <c:pt idx="1">
                  <c:v>2.2000000000000002</c:v>
                </c:pt>
                <c:pt idx="2">
                  <c:v>5.2</c:v>
                </c:pt>
                <c:pt idx="3">
                  <c:v>0.2</c:v>
                </c:pt>
                <c:pt idx="4">
                  <c:v>5.2</c:v>
                </c:pt>
                <c:pt idx="5">
                  <c:v>5.2</c:v>
                </c:pt>
                <c:pt idx="6">
                  <c:v>0.2</c:v>
                </c:pt>
                <c:pt idx="7">
                  <c:v>0.2</c:v>
                </c:pt>
                <c:pt idx="8">
                  <c:v>0.2</c:v>
                </c:pt>
                <c:pt idx="9">
                  <c:v>0.2</c:v>
                </c:pt>
                <c:pt idx="10">
                  <c:v>0.2</c:v>
                </c:pt>
                <c:pt idx="11">
                  <c:v>5.2</c:v>
                </c:pt>
                <c:pt idx="12">
                  <c:v>5.2</c:v>
                </c:pt>
                <c:pt idx="13">
                  <c:v>0.2</c:v>
                </c:pt>
                <c:pt idx="14">
                  <c:v>0.2</c:v>
                </c:pt>
                <c:pt idx="15">
                  <c:v>5.2</c:v>
                </c:pt>
                <c:pt idx="16">
                  <c:v>0.2</c:v>
                </c:pt>
                <c:pt idx="17">
                  <c:v>0.2</c:v>
                </c:pt>
                <c:pt idx="18">
                  <c:v>0.2</c:v>
                </c:pt>
                <c:pt idx="19">
                  <c:v>0.2</c:v>
                </c:pt>
                <c:pt idx="20">
                  <c:v>0.2</c:v>
                </c:pt>
                <c:pt idx="21">
                  <c:v>0.2</c:v>
                </c:pt>
                <c:pt idx="22">
                  <c:v>5.2</c:v>
                </c:pt>
                <c:pt idx="23">
                  <c:v>0.2</c:v>
                </c:pt>
                <c:pt idx="24">
                  <c:v>0.2</c:v>
                </c:pt>
                <c:pt idx="25">
                  <c:v>5.2</c:v>
                </c:pt>
                <c:pt idx="26">
                  <c:v>5.2</c:v>
                </c:pt>
                <c:pt idx="27">
                  <c:v>0.2</c:v>
                </c:pt>
                <c:pt idx="28">
                  <c:v>0.2</c:v>
                </c:pt>
                <c:pt idx="29">
                  <c:v>0.2</c:v>
                </c:pt>
                <c:pt idx="30">
                  <c:v>5.2</c:v>
                </c:pt>
                <c:pt idx="31">
                  <c:v>0.2</c:v>
                </c:pt>
                <c:pt idx="32">
                  <c:v>0.2</c:v>
                </c:pt>
                <c:pt idx="33">
                  <c:v>0.2</c:v>
                </c:pt>
                <c:pt idx="34">
                  <c:v>0.2</c:v>
                </c:pt>
                <c:pt idx="35">
                  <c:v>0.2</c:v>
                </c:pt>
                <c:pt idx="36">
                  <c:v>0.2</c:v>
                </c:pt>
                <c:pt idx="37">
                  <c:v>0.2</c:v>
                </c:pt>
                <c:pt idx="38">
                  <c:v>3.2</c:v>
                </c:pt>
                <c:pt idx="39">
                  <c:v>0.2</c:v>
                </c:pt>
                <c:pt idx="40">
                  <c:v>0.2</c:v>
                </c:pt>
                <c:pt idx="41">
                  <c:v>0.2</c:v>
                </c:pt>
                <c:pt idx="42">
                  <c:v>0.2</c:v>
                </c:pt>
                <c:pt idx="43">
                  <c:v>0.2</c:v>
                </c:pt>
                <c:pt idx="44">
                  <c:v>0.2</c:v>
                </c:pt>
                <c:pt idx="45">
                  <c:v>0.2</c:v>
                </c:pt>
                <c:pt idx="46">
                  <c:v>0.2</c:v>
                </c:pt>
                <c:pt idx="47">
                  <c:v>5.2</c:v>
                </c:pt>
                <c:pt idx="48">
                  <c:v>0.2</c:v>
                </c:pt>
                <c:pt idx="49">
                  <c:v>0.2</c:v>
                </c:pt>
                <c:pt idx="50">
                  <c:v>0.2</c:v>
                </c:pt>
              </c:numCache>
            </c:numRef>
          </c:val>
          <c:extLst>
            <c:ext xmlns:c16="http://schemas.microsoft.com/office/drawing/2014/chart" uri="{C3380CC4-5D6E-409C-BE32-E72D297353CC}">
              <c16:uniqueId val="{00000004-5A85-4BA5-B042-2247E6AA844D}"/>
            </c:ext>
          </c:extLst>
        </c:ser>
        <c:ser>
          <c:idx val="16"/>
          <c:order val="1"/>
          <c:tx>
            <c:strRef>
              <c:f>Report!$D$120</c:f>
              <c:strCache>
                <c:ptCount val="1"/>
                <c:pt idx="0">
                  <c:v>no</c:v>
                </c:pt>
              </c:strCache>
            </c:strRef>
          </c:tx>
          <c:spPr>
            <a:noFill/>
            <a:ln>
              <a:noFill/>
            </a:ln>
            <a:effectLst/>
          </c:spPr>
          <c:invertIfNegative val="0"/>
          <c:val>
            <c:numRef>
              <c:f>Report!$D$121:$D$171</c:f>
              <c:numCache>
                <c:formatCode>0.0</c:formatCode>
                <c:ptCount val="51"/>
                <c:pt idx="0">
                  <c:v>5.4</c:v>
                </c:pt>
                <c:pt idx="1">
                  <c:v>3.4</c:v>
                </c:pt>
                <c:pt idx="2">
                  <c:v>0.39999999999999986</c:v>
                </c:pt>
                <c:pt idx="3">
                  <c:v>5.4</c:v>
                </c:pt>
                <c:pt idx="4">
                  <c:v>0.39999999999999986</c:v>
                </c:pt>
                <c:pt idx="5">
                  <c:v>0.39999999999999986</c:v>
                </c:pt>
                <c:pt idx="6">
                  <c:v>5.4</c:v>
                </c:pt>
                <c:pt idx="7">
                  <c:v>5.4</c:v>
                </c:pt>
                <c:pt idx="8">
                  <c:v>5.4</c:v>
                </c:pt>
                <c:pt idx="9">
                  <c:v>5.4</c:v>
                </c:pt>
                <c:pt idx="10">
                  <c:v>5.4</c:v>
                </c:pt>
                <c:pt idx="11">
                  <c:v>0.39999999999999986</c:v>
                </c:pt>
                <c:pt idx="12">
                  <c:v>0.39999999999999986</c:v>
                </c:pt>
                <c:pt idx="13">
                  <c:v>5.4</c:v>
                </c:pt>
                <c:pt idx="14">
                  <c:v>5.4</c:v>
                </c:pt>
                <c:pt idx="15">
                  <c:v>0.39999999999999986</c:v>
                </c:pt>
                <c:pt idx="16">
                  <c:v>5.4</c:v>
                </c:pt>
                <c:pt idx="17">
                  <c:v>5.4</c:v>
                </c:pt>
                <c:pt idx="18">
                  <c:v>5.4</c:v>
                </c:pt>
                <c:pt idx="19">
                  <c:v>5.4</c:v>
                </c:pt>
                <c:pt idx="20">
                  <c:v>5.4</c:v>
                </c:pt>
                <c:pt idx="21">
                  <c:v>5.4</c:v>
                </c:pt>
                <c:pt idx="22">
                  <c:v>0.39999999999999986</c:v>
                </c:pt>
                <c:pt idx="23">
                  <c:v>5.4</c:v>
                </c:pt>
                <c:pt idx="24">
                  <c:v>5.4</c:v>
                </c:pt>
                <c:pt idx="25">
                  <c:v>0.39999999999999986</c:v>
                </c:pt>
                <c:pt idx="26">
                  <c:v>0.39999999999999986</c:v>
                </c:pt>
                <c:pt idx="27">
                  <c:v>5.4</c:v>
                </c:pt>
                <c:pt idx="28">
                  <c:v>5.4</c:v>
                </c:pt>
                <c:pt idx="29">
                  <c:v>5.4</c:v>
                </c:pt>
                <c:pt idx="30">
                  <c:v>0.39999999999999986</c:v>
                </c:pt>
                <c:pt idx="31">
                  <c:v>5.4</c:v>
                </c:pt>
                <c:pt idx="32">
                  <c:v>5.4</c:v>
                </c:pt>
                <c:pt idx="33">
                  <c:v>5.4</c:v>
                </c:pt>
                <c:pt idx="34">
                  <c:v>5.4</c:v>
                </c:pt>
                <c:pt idx="35">
                  <c:v>5.4</c:v>
                </c:pt>
                <c:pt idx="36">
                  <c:v>5.4</c:v>
                </c:pt>
                <c:pt idx="37">
                  <c:v>5.4</c:v>
                </c:pt>
                <c:pt idx="38">
                  <c:v>2.4</c:v>
                </c:pt>
                <c:pt idx="39">
                  <c:v>5.4</c:v>
                </c:pt>
                <c:pt idx="40">
                  <c:v>5.4</c:v>
                </c:pt>
                <c:pt idx="41">
                  <c:v>5.4</c:v>
                </c:pt>
                <c:pt idx="42">
                  <c:v>5.4</c:v>
                </c:pt>
                <c:pt idx="43">
                  <c:v>5.4</c:v>
                </c:pt>
                <c:pt idx="44">
                  <c:v>5.4</c:v>
                </c:pt>
                <c:pt idx="45">
                  <c:v>5.4</c:v>
                </c:pt>
                <c:pt idx="46">
                  <c:v>5.4</c:v>
                </c:pt>
                <c:pt idx="47">
                  <c:v>0.39999999999999986</c:v>
                </c:pt>
                <c:pt idx="48">
                  <c:v>5.4</c:v>
                </c:pt>
                <c:pt idx="49">
                  <c:v>5.4</c:v>
                </c:pt>
                <c:pt idx="50">
                  <c:v>5.4</c:v>
                </c:pt>
              </c:numCache>
            </c:numRef>
          </c:val>
          <c:extLst>
            <c:ext xmlns:c16="http://schemas.microsoft.com/office/drawing/2014/chart" uri="{C3380CC4-5D6E-409C-BE32-E72D297353CC}">
              <c16:uniqueId val="{00000005-5A85-4BA5-B042-2247E6AA844D}"/>
            </c:ext>
          </c:extLst>
        </c:ser>
        <c:ser>
          <c:idx val="31"/>
          <c:order val="2"/>
          <c:tx>
            <c:strRef>
              <c:f>Report!$E$66</c:f>
              <c:strCache>
                <c:ptCount val="1"/>
                <c:pt idx="0">
                  <c:v>Contribution Limit per 4 Years per Candidate</c:v>
                </c:pt>
              </c:strCache>
            </c:strRef>
          </c:tx>
          <c:spPr>
            <a:solidFill>
              <a:schemeClr val="accent2"/>
            </a:solidFill>
            <a:ln>
              <a:noFill/>
            </a:ln>
            <a:effectLst/>
          </c:spPr>
          <c:invertIfNegative val="0"/>
          <c:val>
            <c:numRef>
              <c:f>Report!$E$67:$E$117</c:f>
              <c:numCache>
                <c:formatCode>0.0</c:formatCode>
                <c:ptCount val="51"/>
                <c:pt idx="0">
                  <c:v>0.2</c:v>
                </c:pt>
                <c:pt idx="1">
                  <c:v>4.2</c:v>
                </c:pt>
                <c:pt idx="2">
                  <c:v>1.2</c:v>
                </c:pt>
                <c:pt idx="3">
                  <c:v>1.2</c:v>
                </c:pt>
                <c:pt idx="4">
                  <c:v>1.2</c:v>
                </c:pt>
                <c:pt idx="5">
                  <c:v>4.9000000000000004</c:v>
                </c:pt>
                <c:pt idx="6">
                  <c:v>4.75</c:v>
                </c:pt>
                <c:pt idx="7">
                  <c:v>4.75</c:v>
                </c:pt>
                <c:pt idx="8">
                  <c:v>0.2</c:v>
                </c:pt>
                <c:pt idx="9">
                  <c:v>3.7</c:v>
                </c:pt>
                <c:pt idx="10">
                  <c:v>1.2</c:v>
                </c:pt>
                <c:pt idx="11">
                  <c:v>1.2</c:v>
                </c:pt>
                <c:pt idx="12">
                  <c:v>3.7</c:v>
                </c:pt>
                <c:pt idx="13">
                  <c:v>1.2</c:v>
                </c:pt>
                <c:pt idx="14">
                  <c:v>0.2</c:v>
                </c:pt>
                <c:pt idx="15">
                  <c:v>0.2</c:v>
                </c:pt>
                <c:pt idx="16">
                  <c:v>4.2</c:v>
                </c:pt>
                <c:pt idx="17">
                  <c:v>2.2000000000000002</c:v>
                </c:pt>
                <c:pt idx="18">
                  <c:v>1.45</c:v>
                </c:pt>
                <c:pt idx="19">
                  <c:v>4.9517499999999997</c:v>
                </c:pt>
                <c:pt idx="20">
                  <c:v>2.2000000000000002</c:v>
                </c:pt>
                <c:pt idx="21">
                  <c:v>3.2</c:v>
                </c:pt>
                <c:pt idx="22">
                  <c:v>4.1500000000000004</c:v>
                </c:pt>
                <c:pt idx="23">
                  <c:v>4.2</c:v>
                </c:pt>
                <c:pt idx="24">
                  <c:v>0.2</c:v>
                </c:pt>
                <c:pt idx="25">
                  <c:v>1.95</c:v>
                </c:pt>
                <c:pt idx="26">
                  <c:v>4.9300000000000006</c:v>
                </c:pt>
                <c:pt idx="27">
                  <c:v>0.2</c:v>
                </c:pt>
                <c:pt idx="28">
                  <c:v>1.2</c:v>
                </c:pt>
                <c:pt idx="29">
                  <c:v>1.2</c:v>
                </c:pt>
                <c:pt idx="30">
                  <c:v>1.3</c:v>
                </c:pt>
                <c:pt idx="31">
                  <c:v>1.2</c:v>
                </c:pt>
                <c:pt idx="32">
                  <c:v>1.2</c:v>
                </c:pt>
                <c:pt idx="33">
                  <c:v>1.2</c:v>
                </c:pt>
                <c:pt idx="34">
                  <c:v>0.2</c:v>
                </c:pt>
                <c:pt idx="35">
                  <c:v>1.2</c:v>
                </c:pt>
                <c:pt idx="36">
                  <c:v>3.85</c:v>
                </c:pt>
                <c:pt idx="37">
                  <c:v>0.2</c:v>
                </c:pt>
                <c:pt idx="38">
                  <c:v>0.2</c:v>
                </c:pt>
                <c:pt idx="39">
                  <c:v>3.2</c:v>
                </c:pt>
                <c:pt idx="40">
                  <c:v>3.7</c:v>
                </c:pt>
                <c:pt idx="41">
                  <c:v>3.2</c:v>
                </c:pt>
                <c:pt idx="42">
                  <c:v>2.8000000000000003</c:v>
                </c:pt>
                <c:pt idx="43">
                  <c:v>0.2</c:v>
                </c:pt>
                <c:pt idx="44">
                  <c:v>0.2</c:v>
                </c:pt>
                <c:pt idx="45">
                  <c:v>4.29</c:v>
                </c:pt>
                <c:pt idx="46">
                  <c:v>0.2</c:v>
                </c:pt>
                <c:pt idx="47">
                  <c:v>3.7</c:v>
                </c:pt>
                <c:pt idx="48">
                  <c:v>1.2</c:v>
                </c:pt>
                <c:pt idx="49">
                  <c:v>4.2</c:v>
                </c:pt>
                <c:pt idx="50">
                  <c:v>2.95</c:v>
                </c:pt>
              </c:numCache>
            </c:numRef>
          </c:val>
          <c:extLst>
            <c:ext xmlns:c16="http://schemas.microsoft.com/office/drawing/2014/chart" uri="{C3380CC4-5D6E-409C-BE32-E72D297353CC}">
              <c16:uniqueId val="{00000005-34B5-4458-B125-F2412DD28DF7}"/>
            </c:ext>
          </c:extLst>
        </c:ser>
        <c:ser>
          <c:idx val="32"/>
          <c:order val="3"/>
          <c:tx>
            <c:strRef>
              <c:f>Report!$E$120</c:f>
              <c:strCache>
                <c:ptCount val="1"/>
                <c:pt idx="0">
                  <c:v>cl</c:v>
                </c:pt>
              </c:strCache>
            </c:strRef>
          </c:tx>
          <c:spPr>
            <a:noFill/>
            <a:ln>
              <a:noFill/>
            </a:ln>
            <a:effectLst/>
          </c:spPr>
          <c:invertIfNegative val="0"/>
          <c:val>
            <c:numRef>
              <c:f>Report!$E$121:$E$171</c:f>
              <c:numCache>
                <c:formatCode>0.0</c:formatCode>
                <c:ptCount val="51"/>
                <c:pt idx="0">
                  <c:v>5.4</c:v>
                </c:pt>
                <c:pt idx="1">
                  <c:v>1.3999999999999997</c:v>
                </c:pt>
                <c:pt idx="2">
                  <c:v>4.4000000000000004</c:v>
                </c:pt>
                <c:pt idx="3">
                  <c:v>4.4000000000000004</c:v>
                </c:pt>
                <c:pt idx="4">
                  <c:v>4.4000000000000004</c:v>
                </c:pt>
                <c:pt idx="5">
                  <c:v>0.69999999999999973</c:v>
                </c:pt>
                <c:pt idx="6">
                  <c:v>0.85000000000000009</c:v>
                </c:pt>
                <c:pt idx="7">
                  <c:v>0.85000000000000009</c:v>
                </c:pt>
                <c:pt idx="8">
                  <c:v>5.4</c:v>
                </c:pt>
                <c:pt idx="9">
                  <c:v>1.8999999999999997</c:v>
                </c:pt>
                <c:pt idx="10">
                  <c:v>4.4000000000000004</c:v>
                </c:pt>
                <c:pt idx="11">
                  <c:v>4.4000000000000004</c:v>
                </c:pt>
                <c:pt idx="12">
                  <c:v>1.8999999999999997</c:v>
                </c:pt>
                <c:pt idx="13">
                  <c:v>4.4000000000000004</c:v>
                </c:pt>
                <c:pt idx="14">
                  <c:v>5.4</c:v>
                </c:pt>
                <c:pt idx="15">
                  <c:v>5.4</c:v>
                </c:pt>
                <c:pt idx="16">
                  <c:v>1.3999999999999997</c:v>
                </c:pt>
                <c:pt idx="17">
                  <c:v>3.4</c:v>
                </c:pt>
                <c:pt idx="18">
                  <c:v>4.1499999999999995</c:v>
                </c:pt>
                <c:pt idx="19">
                  <c:v>0.64825000000000044</c:v>
                </c:pt>
                <c:pt idx="20">
                  <c:v>3.4</c:v>
                </c:pt>
                <c:pt idx="21">
                  <c:v>2.4</c:v>
                </c:pt>
                <c:pt idx="22">
                  <c:v>1.4499999999999995</c:v>
                </c:pt>
                <c:pt idx="23">
                  <c:v>1.3999999999999997</c:v>
                </c:pt>
                <c:pt idx="24">
                  <c:v>5.4</c:v>
                </c:pt>
                <c:pt idx="25">
                  <c:v>3.65</c:v>
                </c:pt>
                <c:pt idx="26">
                  <c:v>0.66999999999999948</c:v>
                </c:pt>
                <c:pt idx="27">
                  <c:v>5.4</c:v>
                </c:pt>
                <c:pt idx="28">
                  <c:v>4.4000000000000004</c:v>
                </c:pt>
                <c:pt idx="29">
                  <c:v>4.4000000000000004</c:v>
                </c:pt>
                <c:pt idx="30">
                  <c:v>4.3000000000000007</c:v>
                </c:pt>
                <c:pt idx="31">
                  <c:v>4.4000000000000004</c:v>
                </c:pt>
                <c:pt idx="32">
                  <c:v>4.4000000000000004</c:v>
                </c:pt>
                <c:pt idx="33">
                  <c:v>4.4000000000000004</c:v>
                </c:pt>
                <c:pt idx="34">
                  <c:v>5.4</c:v>
                </c:pt>
                <c:pt idx="35">
                  <c:v>4.4000000000000004</c:v>
                </c:pt>
                <c:pt idx="36">
                  <c:v>1.7499999999999998</c:v>
                </c:pt>
                <c:pt idx="37">
                  <c:v>5.4</c:v>
                </c:pt>
                <c:pt idx="38">
                  <c:v>5.4</c:v>
                </c:pt>
                <c:pt idx="39">
                  <c:v>2.4</c:v>
                </c:pt>
                <c:pt idx="40">
                  <c:v>1.8999999999999997</c:v>
                </c:pt>
                <c:pt idx="41">
                  <c:v>2.4</c:v>
                </c:pt>
                <c:pt idx="42">
                  <c:v>2.8</c:v>
                </c:pt>
                <c:pt idx="43">
                  <c:v>5.4</c:v>
                </c:pt>
                <c:pt idx="44">
                  <c:v>5.4</c:v>
                </c:pt>
                <c:pt idx="45">
                  <c:v>1.3099999999999998</c:v>
                </c:pt>
                <c:pt idx="46">
                  <c:v>5.4</c:v>
                </c:pt>
                <c:pt idx="47">
                  <c:v>1.8999999999999997</c:v>
                </c:pt>
                <c:pt idx="48">
                  <c:v>4.4000000000000004</c:v>
                </c:pt>
                <c:pt idx="49">
                  <c:v>1.3999999999999997</c:v>
                </c:pt>
                <c:pt idx="50">
                  <c:v>2.65</c:v>
                </c:pt>
              </c:numCache>
            </c:numRef>
          </c:val>
          <c:extLst>
            <c:ext xmlns:c16="http://schemas.microsoft.com/office/drawing/2014/chart" uri="{C3380CC4-5D6E-409C-BE32-E72D297353CC}">
              <c16:uniqueId val="{00000006-34B5-4458-B125-F2412DD28DF7}"/>
            </c:ext>
          </c:extLst>
        </c:ser>
        <c:ser>
          <c:idx val="26"/>
          <c:order val="4"/>
          <c:tx>
            <c:strRef>
              <c:f>Report!$F$3</c:f>
              <c:strCache>
                <c:ptCount val="1"/>
                <c:pt idx="0">
                  <c:v>Public Campaign Finance for Governor+Legislature:</c:v>
                </c:pt>
              </c:strCache>
            </c:strRef>
          </c:tx>
          <c:spPr>
            <a:solidFill>
              <a:schemeClr val="accent2">
                <a:lumMod val="50000"/>
              </a:schemeClr>
            </a:solidFill>
            <a:ln>
              <a:noFill/>
            </a:ln>
            <a:effectLst/>
          </c:spPr>
          <c:invertIfNegative val="0"/>
          <c:val>
            <c:numRef>
              <c:f>Report!$F$67:$F$117</c:f>
              <c:numCache>
                <c:formatCode>0.0</c:formatCode>
                <c:ptCount val="51"/>
                <c:pt idx="0">
                  <c:v>0.2</c:v>
                </c:pt>
                <c:pt idx="1">
                  <c:v>0.2</c:v>
                </c:pt>
                <c:pt idx="2">
                  <c:v>5.2</c:v>
                </c:pt>
                <c:pt idx="3">
                  <c:v>0.2</c:v>
                </c:pt>
                <c:pt idx="4">
                  <c:v>0.2</c:v>
                </c:pt>
                <c:pt idx="5">
                  <c:v>0.2</c:v>
                </c:pt>
                <c:pt idx="6">
                  <c:v>5.2</c:v>
                </c:pt>
                <c:pt idx="7">
                  <c:v>0.2</c:v>
                </c:pt>
                <c:pt idx="8">
                  <c:v>0.2</c:v>
                </c:pt>
                <c:pt idx="9">
                  <c:v>3.2</c:v>
                </c:pt>
                <c:pt idx="10">
                  <c:v>0.2</c:v>
                </c:pt>
                <c:pt idx="11">
                  <c:v>5.2</c:v>
                </c:pt>
                <c:pt idx="12">
                  <c:v>0.2</c:v>
                </c:pt>
                <c:pt idx="13">
                  <c:v>0.2</c:v>
                </c:pt>
                <c:pt idx="14">
                  <c:v>0.2</c:v>
                </c:pt>
                <c:pt idx="15">
                  <c:v>0.2</c:v>
                </c:pt>
                <c:pt idx="16">
                  <c:v>0.2</c:v>
                </c:pt>
                <c:pt idx="17">
                  <c:v>0.2</c:v>
                </c:pt>
                <c:pt idx="18">
                  <c:v>0.2</c:v>
                </c:pt>
                <c:pt idx="19">
                  <c:v>5.2</c:v>
                </c:pt>
                <c:pt idx="20">
                  <c:v>3.2</c:v>
                </c:pt>
                <c:pt idx="21">
                  <c:v>3.2</c:v>
                </c:pt>
                <c:pt idx="22">
                  <c:v>3.2</c:v>
                </c:pt>
                <c:pt idx="23">
                  <c:v>5.2</c:v>
                </c:pt>
                <c:pt idx="24">
                  <c:v>0.2</c:v>
                </c:pt>
                <c:pt idx="25">
                  <c:v>0.2</c:v>
                </c:pt>
                <c:pt idx="26">
                  <c:v>0.2</c:v>
                </c:pt>
                <c:pt idx="27">
                  <c:v>0.2</c:v>
                </c:pt>
                <c:pt idx="28">
                  <c:v>0.2</c:v>
                </c:pt>
                <c:pt idx="29">
                  <c:v>0.2</c:v>
                </c:pt>
                <c:pt idx="30">
                  <c:v>3.2</c:v>
                </c:pt>
                <c:pt idx="31">
                  <c:v>2.2000000000000002</c:v>
                </c:pt>
                <c:pt idx="32">
                  <c:v>0.2</c:v>
                </c:pt>
                <c:pt idx="33">
                  <c:v>0.2</c:v>
                </c:pt>
                <c:pt idx="34">
                  <c:v>0.2</c:v>
                </c:pt>
                <c:pt idx="35">
                  <c:v>0.2</c:v>
                </c:pt>
                <c:pt idx="36">
                  <c:v>0.2</c:v>
                </c:pt>
                <c:pt idx="37">
                  <c:v>0.2</c:v>
                </c:pt>
                <c:pt idx="38">
                  <c:v>0.2</c:v>
                </c:pt>
                <c:pt idx="39">
                  <c:v>3.2</c:v>
                </c:pt>
                <c:pt idx="40">
                  <c:v>0.2</c:v>
                </c:pt>
                <c:pt idx="41">
                  <c:v>0.2</c:v>
                </c:pt>
                <c:pt idx="42">
                  <c:v>0.2</c:v>
                </c:pt>
                <c:pt idx="43">
                  <c:v>0.2</c:v>
                </c:pt>
                <c:pt idx="44">
                  <c:v>0.2</c:v>
                </c:pt>
                <c:pt idx="45">
                  <c:v>3.2</c:v>
                </c:pt>
                <c:pt idx="46">
                  <c:v>0.2</c:v>
                </c:pt>
                <c:pt idx="47">
                  <c:v>0.2</c:v>
                </c:pt>
                <c:pt idx="48">
                  <c:v>2.2000000000000002</c:v>
                </c:pt>
                <c:pt idx="49">
                  <c:v>0.2</c:v>
                </c:pt>
                <c:pt idx="50">
                  <c:v>0.2</c:v>
                </c:pt>
              </c:numCache>
            </c:numRef>
          </c:val>
          <c:extLst>
            <c:ext xmlns:c16="http://schemas.microsoft.com/office/drawing/2014/chart" uri="{C3380CC4-5D6E-409C-BE32-E72D297353CC}">
              <c16:uniqueId val="{00000001-15B6-46D5-9433-7403ED9A0F0A}"/>
            </c:ext>
          </c:extLst>
        </c:ser>
        <c:ser>
          <c:idx val="33"/>
          <c:order val="5"/>
          <c:tx>
            <c:strRef>
              <c:f>Report!$F$120</c:f>
              <c:strCache>
                <c:ptCount val="1"/>
                <c:pt idx="0">
                  <c:v>$</c:v>
                </c:pt>
              </c:strCache>
            </c:strRef>
          </c:tx>
          <c:spPr>
            <a:noFill/>
            <a:ln>
              <a:noFill/>
            </a:ln>
            <a:effectLst/>
          </c:spPr>
          <c:invertIfNegative val="0"/>
          <c:val>
            <c:numRef>
              <c:f>Report!$F$121:$F$171</c:f>
              <c:numCache>
                <c:formatCode>0.0</c:formatCode>
                <c:ptCount val="51"/>
                <c:pt idx="0">
                  <c:v>5.4</c:v>
                </c:pt>
                <c:pt idx="1">
                  <c:v>5.4</c:v>
                </c:pt>
                <c:pt idx="2">
                  <c:v>0.39999999999999986</c:v>
                </c:pt>
                <c:pt idx="3">
                  <c:v>5.4</c:v>
                </c:pt>
                <c:pt idx="4">
                  <c:v>5.4</c:v>
                </c:pt>
                <c:pt idx="5">
                  <c:v>5.4</c:v>
                </c:pt>
                <c:pt idx="6">
                  <c:v>0.39999999999999986</c:v>
                </c:pt>
                <c:pt idx="7">
                  <c:v>5.4</c:v>
                </c:pt>
                <c:pt idx="8">
                  <c:v>5.4</c:v>
                </c:pt>
                <c:pt idx="9">
                  <c:v>2.4</c:v>
                </c:pt>
                <c:pt idx="10">
                  <c:v>5.4</c:v>
                </c:pt>
                <c:pt idx="11">
                  <c:v>0.39999999999999986</c:v>
                </c:pt>
                <c:pt idx="12">
                  <c:v>5.4</c:v>
                </c:pt>
                <c:pt idx="13">
                  <c:v>5.4</c:v>
                </c:pt>
                <c:pt idx="14">
                  <c:v>5.4</c:v>
                </c:pt>
                <c:pt idx="15">
                  <c:v>5.4</c:v>
                </c:pt>
                <c:pt idx="16">
                  <c:v>5.4</c:v>
                </c:pt>
                <c:pt idx="17">
                  <c:v>5.4</c:v>
                </c:pt>
                <c:pt idx="18">
                  <c:v>5.4</c:v>
                </c:pt>
                <c:pt idx="19">
                  <c:v>0.39999999999999986</c:v>
                </c:pt>
                <c:pt idx="20">
                  <c:v>2.4</c:v>
                </c:pt>
                <c:pt idx="21">
                  <c:v>2.4</c:v>
                </c:pt>
                <c:pt idx="22">
                  <c:v>2.4</c:v>
                </c:pt>
                <c:pt idx="23">
                  <c:v>0.39999999999999986</c:v>
                </c:pt>
                <c:pt idx="24">
                  <c:v>5.4</c:v>
                </c:pt>
                <c:pt idx="25">
                  <c:v>5.4</c:v>
                </c:pt>
                <c:pt idx="26">
                  <c:v>5.4</c:v>
                </c:pt>
                <c:pt idx="27">
                  <c:v>5.4</c:v>
                </c:pt>
                <c:pt idx="28">
                  <c:v>5.4</c:v>
                </c:pt>
                <c:pt idx="29">
                  <c:v>5.4</c:v>
                </c:pt>
                <c:pt idx="30">
                  <c:v>2.4</c:v>
                </c:pt>
                <c:pt idx="31">
                  <c:v>3.4</c:v>
                </c:pt>
                <c:pt idx="32">
                  <c:v>5.4</c:v>
                </c:pt>
                <c:pt idx="33">
                  <c:v>5.4</c:v>
                </c:pt>
                <c:pt idx="34">
                  <c:v>5.4</c:v>
                </c:pt>
                <c:pt idx="35">
                  <c:v>5.4</c:v>
                </c:pt>
                <c:pt idx="36">
                  <c:v>5.4</c:v>
                </c:pt>
                <c:pt idx="37">
                  <c:v>5.4</c:v>
                </c:pt>
                <c:pt idx="38">
                  <c:v>5.4</c:v>
                </c:pt>
                <c:pt idx="39">
                  <c:v>2.4</c:v>
                </c:pt>
                <c:pt idx="40">
                  <c:v>5.4</c:v>
                </c:pt>
                <c:pt idx="41">
                  <c:v>5.4</c:v>
                </c:pt>
                <c:pt idx="42">
                  <c:v>5.4</c:v>
                </c:pt>
                <c:pt idx="43">
                  <c:v>5.4</c:v>
                </c:pt>
                <c:pt idx="44">
                  <c:v>5.4</c:v>
                </c:pt>
                <c:pt idx="45">
                  <c:v>2.4</c:v>
                </c:pt>
                <c:pt idx="46">
                  <c:v>5.4</c:v>
                </c:pt>
                <c:pt idx="47">
                  <c:v>5.4</c:v>
                </c:pt>
                <c:pt idx="48">
                  <c:v>3.4</c:v>
                </c:pt>
                <c:pt idx="49">
                  <c:v>5.4</c:v>
                </c:pt>
                <c:pt idx="50">
                  <c:v>5.4</c:v>
                </c:pt>
              </c:numCache>
            </c:numRef>
          </c:val>
          <c:extLst>
            <c:ext xmlns:c16="http://schemas.microsoft.com/office/drawing/2014/chart" uri="{C3380CC4-5D6E-409C-BE32-E72D297353CC}">
              <c16:uniqueId val="{00000002-15B6-46D5-9433-7403ED9A0F0A}"/>
            </c:ext>
          </c:extLst>
        </c:ser>
        <c:ser>
          <c:idx val="0"/>
          <c:order val="6"/>
          <c:tx>
            <c:strRef>
              <c:f>Report!$G$66</c:f>
              <c:strCache>
                <c:ptCount val="1"/>
                <c:pt idx="0">
                  <c:v>Turnout: % of Voting-age Citizens: 2020:</c:v>
                </c:pt>
              </c:strCache>
            </c:strRef>
          </c:tx>
          <c:spPr>
            <a:solidFill>
              <a:schemeClr val="bg1">
                <a:lumMod val="65000"/>
              </a:schemeClr>
            </a:solidFill>
            <a:ln>
              <a:noFill/>
            </a:ln>
            <a:effectLst/>
          </c:spPr>
          <c:invertIfNegative val="0"/>
          <c:cat>
            <c:strRef>
              <c:f>Report!$B$67:$B$117</c:f>
              <c:strCache>
                <c:ptCount val="51"/>
                <c:pt idx="0">
                  <c:v>Alabama 21 C</c:v>
                </c:pt>
                <c:pt idx="1">
                  <c:v>Alaska 33 B</c:v>
                </c:pt>
                <c:pt idx="2">
                  <c:v>Arizona 47 A</c:v>
                </c:pt>
                <c:pt idx="3">
                  <c:v>Arkansas 26 C</c:v>
                </c:pt>
                <c:pt idx="4">
                  <c:v>California 49 A</c:v>
                </c:pt>
                <c:pt idx="5">
                  <c:v>Colorado 59 A</c:v>
                </c:pt>
                <c:pt idx="6">
                  <c:v>Connecticut 35 B</c:v>
                </c:pt>
                <c:pt idx="7">
                  <c:v>Delaware 43 B</c:v>
                </c:pt>
                <c:pt idx="8">
                  <c:v>Dist.of Columbia 45 A</c:v>
                </c:pt>
                <c:pt idx="9">
                  <c:v>Florida 50 A</c:v>
                </c:pt>
                <c:pt idx="10">
                  <c:v>Georgia 40 B</c:v>
                </c:pt>
                <c:pt idx="11">
                  <c:v>Hawaii 53 A</c:v>
                </c:pt>
                <c:pt idx="12">
                  <c:v>Idaho 33 B</c:v>
                </c:pt>
                <c:pt idx="13">
                  <c:v>Illinois 48 A</c:v>
                </c:pt>
                <c:pt idx="14">
                  <c:v>Indiana 15 C</c:v>
                </c:pt>
                <c:pt idx="15">
                  <c:v>Iowa 38 B</c:v>
                </c:pt>
                <c:pt idx="16">
                  <c:v>Kansas 41 B</c:v>
                </c:pt>
                <c:pt idx="17">
                  <c:v>Kentucky 35 B</c:v>
                </c:pt>
                <c:pt idx="18">
                  <c:v>Louisiana 21 C</c:v>
                </c:pt>
                <c:pt idx="19">
                  <c:v>Maine 39 B</c:v>
                </c:pt>
                <c:pt idx="20">
                  <c:v>Maryland 40 B</c:v>
                </c:pt>
                <c:pt idx="21">
                  <c:v>Massachusetts 48 A</c:v>
                </c:pt>
                <c:pt idx="22">
                  <c:v>Michigan 55 A</c:v>
                </c:pt>
                <c:pt idx="23">
                  <c:v>Minnesota 41 B</c:v>
                </c:pt>
                <c:pt idx="24">
                  <c:v>Mississippi 18 C</c:v>
                </c:pt>
                <c:pt idx="25">
                  <c:v>Missouri 40 B</c:v>
                </c:pt>
                <c:pt idx="26">
                  <c:v>Montana 51 A</c:v>
                </c:pt>
                <c:pt idx="27">
                  <c:v>Nebraska 22 C</c:v>
                </c:pt>
                <c:pt idx="28">
                  <c:v>Nevada 43 B</c:v>
                </c:pt>
                <c:pt idx="29">
                  <c:v>New Hampshire 15 C</c:v>
                </c:pt>
                <c:pt idx="30">
                  <c:v>New Jersey 44 A</c:v>
                </c:pt>
                <c:pt idx="31">
                  <c:v>New Mexico 35 B</c:v>
                </c:pt>
                <c:pt idx="32">
                  <c:v>New York 39 B</c:v>
                </c:pt>
                <c:pt idx="33">
                  <c:v>North Carolina 31 C</c:v>
                </c:pt>
                <c:pt idx="34">
                  <c:v>North Dakota 17 C</c:v>
                </c:pt>
                <c:pt idx="35">
                  <c:v>Ohio 54 A</c:v>
                </c:pt>
                <c:pt idx="36">
                  <c:v>Oklahoma 14 C</c:v>
                </c:pt>
                <c:pt idx="37">
                  <c:v>Oregon 43 A</c:v>
                </c:pt>
                <c:pt idx="38">
                  <c:v>Pennsylvania 31 C</c:v>
                </c:pt>
                <c:pt idx="39">
                  <c:v>Rhode Island 54 A</c:v>
                </c:pt>
                <c:pt idx="40">
                  <c:v>South Carolina 25 C</c:v>
                </c:pt>
                <c:pt idx="41">
                  <c:v>South Dakota 25 C</c:v>
                </c:pt>
                <c:pt idx="42">
                  <c:v>Tennessee 22 C</c:v>
                </c:pt>
                <c:pt idx="43">
                  <c:v>Texas 35 B</c:v>
                </c:pt>
                <c:pt idx="44">
                  <c:v>Utah 45 A</c:v>
                </c:pt>
                <c:pt idx="45">
                  <c:v>Vermont 40 B</c:v>
                </c:pt>
                <c:pt idx="46">
                  <c:v>Virginia 31 C</c:v>
                </c:pt>
                <c:pt idx="47">
                  <c:v>Washington 45 A</c:v>
                </c:pt>
                <c:pt idx="48">
                  <c:v>West Virginia 43 A</c:v>
                </c:pt>
                <c:pt idx="49">
                  <c:v>Wisconsin 33 C</c:v>
                </c:pt>
                <c:pt idx="50">
                  <c:v>Wyoming 19 C</c:v>
                </c:pt>
              </c:strCache>
            </c:strRef>
          </c:cat>
          <c:val>
            <c:numRef>
              <c:f>Report!$G$67:$G$117</c:f>
              <c:numCache>
                <c:formatCode>0.0</c:formatCode>
                <c:ptCount val="51"/>
                <c:pt idx="0">
                  <c:v>1.8291845214083193</c:v>
                </c:pt>
                <c:pt idx="1">
                  <c:v>2.9581559097620489</c:v>
                </c:pt>
                <c:pt idx="2">
                  <c:v>2.388503486395261</c:v>
                </c:pt>
                <c:pt idx="3">
                  <c:v>0.41593845595195322</c:v>
                </c:pt>
                <c:pt idx="4">
                  <c:v>2.904846116803478</c:v>
                </c:pt>
                <c:pt idx="5">
                  <c:v>4.4898783004533582</c:v>
                </c:pt>
                <c:pt idx="6">
                  <c:v>3.5039350998745054</c:v>
                </c:pt>
                <c:pt idx="7">
                  <c:v>3.3411098328179709</c:v>
                </c:pt>
                <c:pt idx="8">
                  <c:v>2.0208003003935509</c:v>
                </c:pt>
                <c:pt idx="9">
                  <c:v>3.5388519028156082</c:v>
                </c:pt>
                <c:pt idx="10">
                  <c:v>2.7500937007781108</c:v>
                </c:pt>
                <c:pt idx="11">
                  <c:v>0.70675282365713121</c:v>
                </c:pt>
                <c:pt idx="12">
                  <c:v>2.7972921139099562</c:v>
                </c:pt>
                <c:pt idx="13">
                  <c:v>2.6090183706921706</c:v>
                </c:pt>
                <c:pt idx="14">
                  <c:v>1.4774456709755672</c:v>
                </c:pt>
                <c:pt idx="15">
                  <c:v>3.855840483271022</c:v>
                </c:pt>
                <c:pt idx="16">
                  <c:v>2.3766122036185671</c:v>
                </c:pt>
                <c:pt idx="17">
                  <c:v>2.1921856779829678</c:v>
                </c:pt>
                <c:pt idx="18">
                  <c:v>2.1268273052835207</c:v>
                </c:pt>
                <c:pt idx="19">
                  <c:v>4.4718588837602065</c:v>
                </c:pt>
                <c:pt idx="20">
                  <c:v>3.4265669960947513</c:v>
                </c:pt>
                <c:pt idx="21">
                  <c:v>3.628112574202139</c:v>
                </c:pt>
                <c:pt idx="22">
                  <c:v>3.986234078013343</c:v>
                </c:pt>
                <c:pt idx="23">
                  <c:v>5.2000000000000011</c:v>
                </c:pt>
                <c:pt idx="24">
                  <c:v>1.2377382605146314</c:v>
                </c:pt>
                <c:pt idx="25">
                  <c:v>2.3524397846024598</c:v>
                </c:pt>
                <c:pt idx="26">
                  <c:v>3.8268931102581596</c:v>
                </c:pt>
                <c:pt idx="27">
                  <c:v>3.1830943023133944</c:v>
                </c:pt>
                <c:pt idx="28">
                  <c:v>2.2760169922082705</c:v>
                </c:pt>
                <c:pt idx="29">
                  <c:v>4.2985442275901518</c:v>
                </c:pt>
                <c:pt idx="30">
                  <c:v>4.2603136266653037</c:v>
                </c:pt>
                <c:pt idx="31">
                  <c:v>1.4542542688931726</c:v>
                </c:pt>
                <c:pt idx="32">
                  <c:v>1.8759289236982089</c:v>
                </c:pt>
                <c:pt idx="33">
                  <c:v>3.5013505494352475</c:v>
                </c:pt>
                <c:pt idx="34">
                  <c:v>2.0947527028595885</c:v>
                </c:pt>
                <c:pt idx="35">
                  <c:v>2.6918953219005473</c:v>
                </c:pt>
                <c:pt idx="36">
                  <c:v>0.2</c:v>
                </c:pt>
                <c:pt idx="37">
                  <c:v>4.3110259821435344</c:v>
                </c:pt>
                <c:pt idx="38">
                  <c:v>3.4158693444172359</c:v>
                </c:pt>
                <c:pt idx="39">
                  <c:v>2.3353895752769676</c:v>
                </c:pt>
                <c:pt idx="40">
                  <c:v>2.1069598099745885</c:v>
                </c:pt>
                <c:pt idx="41">
                  <c:v>2.3978195609521542</c:v>
                </c:pt>
                <c:pt idx="42">
                  <c:v>1.1641321940560625</c:v>
                </c:pt>
                <c:pt idx="43">
                  <c:v>1.2875954672550387</c:v>
                </c:pt>
                <c:pt idx="44">
                  <c:v>3.0394626046152688</c:v>
                </c:pt>
                <c:pt idx="45">
                  <c:v>4.0491264277352546</c:v>
                </c:pt>
                <c:pt idx="46">
                  <c:v>3.8066521130088935</c:v>
                </c:pt>
                <c:pt idx="47">
                  <c:v>4.3490343393661162</c:v>
                </c:pt>
                <c:pt idx="48">
                  <c:v>0.71885042578007341</c:v>
                </c:pt>
                <c:pt idx="49">
                  <c:v>4.3612479890011091</c:v>
                </c:pt>
                <c:pt idx="50">
                  <c:v>2.1168704689174302</c:v>
                </c:pt>
              </c:numCache>
            </c:numRef>
          </c:val>
          <c:extLst>
            <c:ext xmlns:c16="http://schemas.microsoft.com/office/drawing/2014/chart" uri="{C3380CC4-5D6E-409C-BE32-E72D297353CC}">
              <c16:uniqueId val="{00000002-5A85-4BA5-B042-2247E6AA844D}"/>
            </c:ext>
          </c:extLst>
        </c:ser>
        <c:ser>
          <c:idx val="7"/>
          <c:order val="7"/>
          <c:tx>
            <c:strRef>
              <c:f>Report!$G$120</c:f>
              <c:strCache>
                <c:ptCount val="1"/>
                <c:pt idx="0">
                  <c:v>tu</c:v>
                </c:pt>
              </c:strCache>
            </c:strRef>
          </c:tx>
          <c:spPr>
            <a:noFill/>
            <a:ln>
              <a:noFill/>
            </a:ln>
            <a:effectLst/>
          </c:spPr>
          <c:invertIfNegative val="0"/>
          <c:val>
            <c:numRef>
              <c:f>Report!$G$121:$G$171</c:f>
              <c:numCache>
                <c:formatCode>0.0</c:formatCode>
                <c:ptCount val="51"/>
                <c:pt idx="0">
                  <c:v>3.7708154785916808</c:v>
                </c:pt>
                <c:pt idx="1">
                  <c:v>2.6418440902379512</c:v>
                </c:pt>
                <c:pt idx="2">
                  <c:v>3.2114965136047391</c:v>
                </c:pt>
                <c:pt idx="3">
                  <c:v>5.1840615440480473</c:v>
                </c:pt>
                <c:pt idx="4">
                  <c:v>2.695153883196522</c:v>
                </c:pt>
                <c:pt idx="5">
                  <c:v>1.1101216995466419</c:v>
                </c:pt>
                <c:pt idx="6">
                  <c:v>2.0960649001254947</c:v>
                </c:pt>
                <c:pt idx="7">
                  <c:v>2.2588901671820292</c:v>
                </c:pt>
                <c:pt idx="8">
                  <c:v>3.5791996996064492</c:v>
                </c:pt>
                <c:pt idx="9">
                  <c:v>2.0611480971843918</c:v>
                </c:pt>
                <c:pt idx="10">
                  <c:v>2.8499062992218893</c:v>
                </c:pt>
                <c:pt idx="11">
                  <c:v>4.8932471763428689</c:v>
                </c:pt>
                <c:pt idx="12">
                  <c:v>2.8027078860900438</c:v>
                </c:pt>
                <c:pt idx="13">
                  <c:v>2.9909816293078295</c:v>
                </c:pt>
                <c:pt idx="14">
                  <c:v>4.1225543290244326</c:v>
                </c:pt>
                <c:pt idx="15">
                  <c:v>1.7441595167289778</c:v>
                </c:pt>
                <c:pt idx="16">
                  <c:v>3.223387796381433</c:v>
                </c:pt>
                <c:pt idx="17">
                  <c:v>3.4078143220170323</c:v>
                </c:pt>
                <c:pt idx="18">
                  <c:v>3.4731726947164794</c:v>
                </c:pt>
                <c:pt idx="19">
                  <c:v>1.1281411162397936</c:v>
                </c:pt>
                <c:pt idx="20">
                  <c:v>2.1734330039052487</c:v>
                </c:pt>
                <c:pt idx="21">
                  <c:v>1.9718874257978609</c:v>
                </c:pt>
                <c:pt idx="22">
                  <c:v>1.6137659219866569</c:v>
                </c:pt>
                <c:pt idx="23">
                  <c:v>0.39999999999999897</c:v>
                </c:pt>
                <c:pt idx="24">
                  <c:v>4.3622617394853691</c:v>
                </c:pt>
                <c:pt idx="25">
                  <c:v>3.2475602153975403</c:v>
                </c:pt>
                <c:pt idx="26">
                  <c:v>1.7731068897418403</c:v>
                </c:pt>
                <c:pt idx="27">
                  <c:v>2.4169056976866057</c:v>
                </c:pt>
                <c:pt idx="28">
                  <c:v>3.3239830077917296</c:v>
                </c:pt>
                <c:pt idx="29">
                  <c:v>1.3014557724098481</c:v>
                </c:pt>
                <c:pt idx="30">
                  <c:v>1.3396863733346962</c:v>
                </c:pt>
                <c:pt idx="31">
                  <c:v>4.1457457311068273</c:v>
                </c:pt>
                <c:pt idx="32">
                  <c:v>3.7240710763017915</c:v>
                </c:pt>
                <c:pt idx="33">
                  <c:v>2.0986494505647526</c:v>
                </c:pt>
                <c:pt idx="34">
                  <c:v>3.5052472971404116</c:v>
                </c:pt>
                <c:pt idx="35">
                  <c:v>2.9081046780994528</c:v>
                </c:pt>
                <c:pt idx="36">
                  <c:v>5.4</c:v>
                </c:pt>
                <c:pt idx="37">
                  <c:v>1.2889740178564655</c:v>
                </c:pt>
                <c:pt idx="38">
                  <c:v>2.1841306555827642</c:v>
                </c:pt>
                <c:pt idx="39">
                  <c:v>3.2646104247230325</c:v>
                </c:pt>
                <c:pt idx="40">
                  <c:v>3.4930401900254116</c:v>
                </c:pt>
                <c:pt idx="41">
                  <c:v>3.2021804390478459</c:v>
                </c:pt>
                <c:pt idx="42">
                  <c:v>4.4358678059439383</c:v>
                </c:pt>
                <c:pt idx="43">
                  <c:v>4.3124045327449618</c:v>
                </c:pt>
                <c:pt idx="44">
                  <c:v>2.5605373953847312</c:v>
                </c:pt>
                <c:pt idx="45">
                  <c:v>1.5508735722647453</c:v>
                </c:pt>
                <c:pt idx="46">
                  <c:v>1.7933478869911064</c:v>
                </c:pt>
                <c:pt idx="47">
                  <c:v>1.2509656606338837</c:v>
                </c:pt>
                <c:pt idx="48">
                  <c:v>4.8811495742199273</c:v>
                </c:pt>
                <c:pt idx="49">
                  <c:v>1.2387520109988908</c:v>
                </c:pt>
                <c:pt idx="50">
                  <c:v>3.4831295310825698</c:v>
                </c:pt>
              </c:numCache>
            </c:numRef>
          </c:val>
          <c:extLst>
            <c:ext xmlns:c16="http://schemas.microsoft.com/office/drawing/2014/chart" uri="{C3380CC4-5D6E-409C-BE32-E72D297353CC}">
              <c16:uniqueId val="{00000003-5A85-4BA5-B042-2247E6AA844D}"/>
            </c:ext>
          </c:extLst>
        </c:ser>
        <c:ser>
          <c:idx val="27"/>
          <c:order val="8"/>
          <c:tx>
            <c:strRef>
              <c:f>Report!$H$3</c:f>
              <c:strCache>
                <c:ptCount val="1"/>
                <c:pt idx="0">
                  <c:v>Ratio of 18-24 Turnout to 25+ Turnout: 2020:</c:v>
                </c:pt>
              </c:strCache>
            </c:strRef>
          </c:tx>
          <c:spPr>
            <a:solidFill>
              <a:schemeClr val="tx1"/>
            </a:solidFill>
            <a:ln>
              <a:noFill/>
            </a:ln>
            <a:effectLst/>
          </c:spPr>
          <c:invertIfNegative val="0"/>
          <c:val>
            <c:numRef>
              <c:f>Report!$H$67:$H$117</c:f>
              <c:numCache>
                <c:formatCode>0.0</c:formatCode>
                <c:ptCount val="51"/>
                <c:pt idx="0">
                  <c:v>2.5213643226940854</c:v>
                </c:pt>
                <c:pt idx="1">
                  <c:v>2.7244044817871718</c:v>
                </c:pt>
                <c:pt idx="2">
                  <c:v>2.2116124729214373</c:v>
                </c:pt>
                <c:pt idx="3">
                  <c:v>0.94062288229218205</c:v>
                </c:pt>
                <c:pt idx="4">
                  <c:v>3.260520362276814</c:v>
                </c:pt>
                <c:pt idx="5">
                  <c:v>2.9207801117163439</c:v>
                </c:pt>
                <c:pt idx="6">
                  <c:v>2.831927035731606</c:v>
                </c:pt>
                <c:pt idx="7">
                  <c:v>2.9682670140348826</c:v>
                </c:pt>
                <c:pt idx="8">
                  <c:v>5.2</c:v>
                </c:pt>
                <c:pt idx="9">
                  <c:v>2.5679667022757107</c:v>
                </c:pt>
                <c:pt idx="10">
                  <c:v>3.0278352933383492</c:v>
                </c:pt>
                <c:pt idx="11">
                  <c:v>1.9459232856074906</c:v>
                </c:pt>
                <c:pt idx="12">
                  <c:v>3.3224369597384653</c:v>
                </c:pt>
                <c:pt idx="13">
                  <c:v>3.0777348473114881</c:v>
                </c:pt>
                <c:pt idx="14">
                  <c:v>1.3315241134489684</c:v>
                </c:pt>
                <c:pt idx="15">
                  <c:v>4.0875421128153828</c:v>
                </c:pt>
                <c:pt idx="16">
                  <c:v>3.1650195809563839</c:v>
                </c:pt>
                <c:pt idx="17">
                  <c:v>3.7856133959123905</c:v>
                </c:pt>
                <c:pt idx="18">
                  <c:v>2.5969970249061558</c:v>
                </c:pt>
                <c:pt idx="19">
                  <c:v>3.9860839082237312</c:v>
                </c:pt>
                <c:pt idx="20">
                  <c:v>4.7731813562711976</c:v>
                </c:pt>
                <c:pt idx="21">
                  <c:v>3.4128514985417193</c:v>
                </c:pt>
                <c:pt idx="22">
                  <c:v>2.9350025808625628</c:v>
                </c:pt>
                <c:pt idx="23">
                  <c:v>4.0042745020644892</c:v>
                </c:pt>
                <c:pt idx="24">
                  <c:v>0.98462281543381192</c:v>
                </c:pt>
                <c:pt idx="25">
                  <c:v>3.3465822915653103</c:v>
                </c:pt>
                <c:pt idx="26">
                  <c:v>2.8328446176170718</c:v>
                </c:pt>
                <c:pt idx="27">
                  <c:v>1.5433436680122083</c:v>
                </c:pt>
                <c:pt idx="28">
                  <c:v>0.9262053209698351</c:v>
                </c:pt>
                <c:pt idx="29">
                  <c:v>3.4962787550310548</c:v>
                </c:pt>
                <c:pt idx="30">
                  <c:v>4.7818505580796158</c:v>
                </c:pt>
                <c:pt idx="31">
                  <c:v>1.8391237310188389</c:v>
                </c:pt>
                <c:pt idx="32">
                  <c:v>2.4033281004243294</c:v>
                </c:pt>
                <c:pt idx="33">
                  <c:v>2.6475947964475095</c:v>
                </c:pt>
                <c:pt idx="34">
                  <c:v>1.9655532398141076</c:v>
                </c:pt>
                <c:pt idx="35">
                  <c:v>2.5627253893486373</c:v>
                </c:pt>
                <c:pt idx="36">
                  <c:v>0.2</c:v>
                </c:pt>
                <c:pt idx="37">
                  <c:v>2.5865134944573334</c:v>
                </c:pt>
                <c:pt idx="38">
                  <c:v>2.2847711969187836</c:v>
                </c:pt>
                <c:pt idx="39">
                  <c:v>2.8063602275699706</c:v>
                </c:pt>
                <c:pt idx="40">
                  <c:v>3.5008330254506195</c:v>
                </c:pt>
                <c:pt idx="41">
                  <c:v>2.4850998861948552</c:v>
                </c:pt>
                <c:pt idx="42">
                  <c:v>2.3859776826201955</c:v>
                </c:pt>
                <c:pt idx="43">
                  <c:v>1.7294522615661694</c:v>
                </c:pt>
                <c:pt idx="44">
                  <c:v>2.7640841727849557</c:v>
                </c:pt>
                <c:pt idx="45">
                  <c:v>2.1917897546806517</c:v>
                </c:pt>
                <c:pt idx="46">
                  <c:v>2.247157389199772</c:v>
                </c:pt>
                <c:pt idx="47">
                  <c:v>2.3751316821452315</c:v>
                </c:pt>
                <c:pt idx="48">
                  <c:v>1.1658846168018673</c:v>
                </c:pt>
                <c:pt idx="49">
                  <c:v>2.59400585659654</c:v>
                </c:pt>
                <c:pt idx="50">
                  <c:v>2.5047430925358394</c:v>
                </c:pt>
              </c:numCache>
            </c:numRef>
          </c:val>
          <c:extLst>
            <c:ext xmlns:c16="http://schemas.microsoft.com/office/drawing/2014/chart" uri="{C3380CC4-5D6E-409C-BE32-E72D297353CC}">
              <c16:uniqueId val="{00000001-34B5-4458-B125-F2412DD28DF7}"/>
            </c:ext>
          </c:extLst>
        </c:ser>
        <c:ser>
          <c:idx val="28"/>
          <c:order val="9"/>
          <c:tx>
            <c:strRef>
              <c:f>Report!$H$120</c:f>
              <c:strCache>
                <c:ptCount val="1"/>
                <c:pt idx="0">
                  <c:v>t18</c:v>
                </c:pt>
              </c:strCache>
            </c:strRef>
          </c:tx>
          <c:spPr>
            <a:noFill/>
            <a:ln>
              <a:noFill/>
            </a:ln>
            <a:effectLst/>
          </c:spPr>
          <c:invertIfNegative val="0"/>
          <c:val>
            <c:numRef>
              <c:f>Report!$H$121:$H$171</c:f>
              <c:numCache>
                <c:formatCode>0.0</c:formatCode>
                <c:ptCount val="51"/>
                <c:pt idx="0">
                  <c:v>3.0786356773059147</c:v>
                </c:pt>
                <c:pt idx="1">
                  <c:v>2.8755955182128283</c:v>
                </c:pt>
                <c:pt idx="2">
                  <c:v>3.3883875270785628</c:v>
                </c:pt>
                <c:pt idx="3">
                  <c:v>4.6593771177078187</c:v>
                </c:pt>
                <c:pt idx="4">
                  <c:v>2.3394796377231861</c:v>
                </c:pt>
                <c:pt idx="5">
                  <c:v>2.6792198882836562</c:v>
                </c:pt>
                <c:pt idx="6">
                  <c:v>2.7680729642683941</c:v>
                </c:pt>
                <c:pt idx="7">
                  <c:v>2.6317329859651175</c:v>
                </c:pt>
                <c:pt idx="8">
                  <c:v>0.39999999999999986</c:v>
                </c:pt>
                <c:pt idx="9">
                  <c:v>3.0320332977242894</c:v>
                </c:pt>
                <c:pt idx="10">
                  <c:v>2.5721647066616509</c:v>
                </c:pt>
                <c:pt idx="11">
                  <c:v>3.6540767143925095</c:v>
                </c:pt>
                <c:pt idx="12">
                  <c:v>2.2775630402615348</c:v>
                </c:pt>
                <c:pt idx="13">
                  <c:v>2.522265152688512</c:v>
                </c:pt>
                <c:pt idx="14">
                  <c:v>4.2684758865510322</c:v>
                </c:pt>
                <c:pt idx="15">
                  <c:v>1.512457887184617</c:v>
                </c:pt>
                <c:pt idx="16">
                  <c:v>2.4349804190436162</c:v>
                </c:pt>
                <c:pt idx="17">
                  <c:v>1.8143866040876093</c:v>
                </c:pt>
                <c:pt idx="18">
                  <c:v>3.0030029750938443</c:v>
                </c:pt>
                <c:pt idx="19">
                  <c:v>1.6139160917762687</c:v>
                </c:pt>
                <c:pt idx="20">
                  <c:v>0.82681864372880254</c:v>
                </c:pt>
                <c:pt idx="21">
                  <c:v>2.1871485014582808</c:v>
                </c:pt>
                <c:pt idx="22">
                  <c:v>2.6649974191374373</c:v>
                </c:pt>
                <c:pt idx="23">
                  <c:v>1.5957254979355107</c:v>
                </c:pt>
                <c:pt idx="24">
                  <c:v>4.6153771845661886</c:v>
                </c:pt>
                <c:pt idx="25">
                  <c:v>2.2534177084346898</c:v>
                </c:pt>
                <c:pt idx="26">
                  <c:v>2.7671553823829282</c:v>
                </c:pt>
                <c:pt idx="27">
                  <c:v>4.0566563319877913</c:v>
                </c:pt>
                <c:pt idx="28">
                  <c:v>4.6737946790301654</c:v>
                </c:pt>
                <c:pt idx="29">
                  <c:v>2.1037212449689453</c:v>
                </c:pt>
                <c:pt idx="30">
                  <c:v>0.8181494419203843</c:v>
                </c:pt>
                <c:pt idx="31">
                  <c:v>3.760876268981161</c:v>
                </c:pt>
                <c:pt idx="32">
                  <c:v>3.1966718995756707</c:v>
                </c:pt>
                <c:pt idx="33">
                  <c:v>2.9524052035524906</c:v>
                </c:pt>
                <c:pt idx="34">
                  <c:v>3.6344467601858925</c:v>
                </c:pt>
                <c:pt idx="35">
                  <c:v>3.0372746106513628</c:v>
                </c:pt>
                <c:pt idx="36">
                  <c:v>5.4</c:v>
                </c:pt>
                <c:pt idx="37">
                  <c:v>3.0134865055426667</c:v>
                </c:pt>
                <c:pt idx="38">
                  <c:v>3.3152288030812165</c:v>
                </c:pt>
                <c:pt idx="39">
                  <c:v>2.7936397724300295</c:v>
                </c:pt>
                <c:pt idx="40">
                  <c:v>2.0991669745493806</c:v>
                </c:pt>
                <c:pt idx="41">
                  <c:v>3.1149001138051449</c:v>
                </c:pt>
                <c:pt idx="42">
                  <c:v>3.2140223173798046</c:v>
                </c:pt>
                <c:pt idx="43">
                  <c:v>3.8705477384338307</c:v>
                </c:pt>
                <c:pt idx="44">
                  <c:v>2.8359158272150444</c:v>
                </c:pt>
                <c:pt idx="45">
                  <c:v>3.4082102453193484</c:v>
                </c:pt>
                <c:pt idx="46">
                  <c:v>3.3528426108002281</c:v>
                </c:pt>
                <c:pt idx="47">
                  <c:v>3.2248683178547686</c:v>
                </c:pt>
                <c:pt idx="48">
                  <c:v>4.434115383198133</c:v>
                </c:pt>
                <c:pt idx="49">
                  <c:v>3.0059941434034601</c:v>
                </c:pt>
                <c:pt idx="50">
                  <c:v>3.0952569074641607</c:v>
                </c:pt>
              </c:numCache>
            </c:numRef>
          </c:val>
          <c:extLst>
            <c:ext xmlns:c16="http://schemas.microsoft.com/office/drawing/2014/chart" uri="{C3380CC4-5D6E-409C-BE32-E72D297353CC}">
              <c16:uniqueId val="{00000002-34B5-4458-B125-F2412DD28DF7}"/>
            </c:ext>
          </c:extLst>
        </c:ser>
        <c:ser>
          <c:idx val="29"/>
          <c:order val="10"/>
          <c:tx>
            <c:strRef>
              <c:f>Report!$I$3</c:f>
              <c:strCache>
                <c:ptCount val="1"/>
                <c:pt idx="0">
                  <c:v>Ratio of Minority Turnout to White Turnout: 2020:</c:v>
                </c:pt>
              </c:strCache>
            </c:strRef>
          </c:tx>
          <c:spPr>
            <a:solidFill>
              <a:schemeClr val="bg1">
                <a:lumMod val="65000"/>
              </a:schemeClr>
            </a:solidFill>
            <a:ln>
              <a:noFill/>
            </a:ln>
            <a:effectLst/>
          </c:spPr>
          <c:invertIfNegative val="0"/>
          <c:val>
            <c:numRef>
              <c:f>Report!$I$67:$I$117</c:f>
              <c:numCache>
                <c:formatCode>0.0</c:formatCode>
                <c:ptCount val="51"/>
                <c:pt idx="0">
                  <c:v>3.6185485841062768</c:v>
                </c:pt>
                <c:pt idx="1">
                  <c:v>2.2882790739840937</c:v>
                </c:pt>
                <c:pt idx="2">
                  <c:v>3.2220050548363059</c:v>
                </c:pt>
                <c:pt idx="3">
                  <c:v>2.4953254994841587</c:v>
                </c:pt>
                <c:pt idx="4">
                  <c:v>2.6563633742502843</c:v>
                </c:pt>
                <c:pt idx="5">
                  <c:v>2.378526830461305</c:v>
                </c:pt>
                <c:pt idx="6">
                  <c:v>2.8196040894496384</c:v>
                </c:pt>
                <c:pt idx="7">
                  <c:v>4.5419423498269245</c:v>
                </c:pt>
                <c:pt idx="8">
                  <c:v>3.9046250313847746</c:v>
                </c:pt>
                <c:pt idx="9">
                  <c:v>3.1890312827583296</c:v>
                </c:pt>
                <c:pt idx="10">
                  <c:v>3.5189763465476074</c:v>
                </c:pt>
                <c:pt idx="11">
                  <c:v>3.4161212816068267</c:v>
                </c:pt>
                <c:pt idx="12">
                  <c:v>2.2368990686602315</c:v>
                </c:pt>
                <c:pt idx="13">
                  <c:v>2.9679730461782965</c:v>
                </c:pt>
                <c:pt idx="14">
                  <c:v>3.9153964137232493</c:v>
                </c:pt>
                <c:pt idx="15">
                  <c:v>1.8948598845253151</c:v>
                </c:pt>
                <c:pt idx="16">
                  <c:v>1.7136105868435014</c:v>
                </c:pt>
                <c:pt idx="17">
                  <c:v>3.5746244410545156</c:v>
                </c:pt>
                <c:pt idx="18">
                  <c:v>3.7507967840195402</c:v>
                </c:pt>
                <c:pt idx="19">
                  <c:v>3.3289476045895348</c:v>
                </c:pt>
                <c:pt idx="20">
                  <c:v>5.2</c:v>
                </c:pt>
                <c:pt idx="21">
                  <c:v>1.3444710259401325</c:v>
                </c:pt>
                <c:pt idx="22">
                  <c:v>3.9995681531761256</c:v>
                </c:pt>
                <c:pt idx="23">
                  <c:v>3.1413298731280102</c:v>
                </c:pt>
                <c:pt idx="24">
                  <c:v>4.9913931293451625</c:v>
                </c:pt>
                <c:pt idx="25">
                  <c:v>3.9910106207852549</c:v>
                </c:pt>
                <c:pt idx="26">
                  <c:v>3.217265252276539</c:v>
                </c:pt>
                <c:pt idx="27">
                  <c:v>3.116148939004364</c:v>
                </c:pt>
                <c:pt idx="28">
                  <c:v>2.4179278144717964</c:v>
                </c:pt>
                <c:pt idx="29">
                  <c:v>1.1453601700702332</c:v>
                </c:pt>
                <c:pt idx="30">
                  <c:v>3.9841794390715402</c:v>
                </c:pt>
                <c:pt idx="31">
                  <c:v>2.1558059015719886</c:v>
                </c:pt>
                <c:pt idx="32">
                  <c:v>3.2511937589131814</c:v>
                </c:pt>
                <c:pt idx="33">
                  <c:v>4.0587679870125921</c:v>
                </c:pt>
                <c:pt idx="34">
                  <c:v>0.2</c:v>
                </c:pt>
                <c:pt idx="35">
                  <c:v>3.6216173366476374</c:v>
                </c:pt>
                <c:pt idx="36">
                  <c:v>1.557637430317226</c:v>
                </c:pt>
                <c:pt idx="37">
                  <c:v>2.2530123227119594</c:v>
                </c:pt>
                <c:pt idx="38">
                  <c:v>3.7850961314531704</c:v>
                </c:pt>
                <c:pt idx="39">
                  <c:v>4.4511863178300404</c:v>
                </c:pt>
                <c:pt idx="40">
                  <c:v>2.5141789285810958</c:v>
                </c:pt>
                <c:pt idx="41">
                  <c:v>2.3565213961870564</c:v>
                </c:pt>
                <c:pt idx="42">
                  <c:v>4.2658731031882455</c:v>
                </c:pt>
                <c:pt idx="43">
                  <c:v>2.6817548666818078</c:v>
                </c:pt>
                <c:pt idx="44">
                  <c:v>2.9929465038266505</c:v>
                </c:pt>
                <c:pt idx="45">
                  <c:v>1.2598682078376033</c:v>
                </c:pt>
                <c:pt idx="46">
                  <c:v>2.8107879444909782</c:v>
                </c:pt>
                <c:pt idx="47">
                  <c:v>2.2455216570887395</c:v>
                </c:pt>
                <c:pt idx="48">
                  <c:v>4.8703390169430589</c:v>
                </c:pt>
                <c:pt idx="49">
                  <c:v>1.7905406450158503</c:v>
                </c:pt>
                <c:pt idx="50">
                  <c:v>3.4256558745798662</c:v>
                </c:pt>
              </c:numCache>
            </c:numRef>
          </c:val>
          <c:extLst>
            <c:ext xmlns:c16="http://schemas.microsoft.com/office/drawing/2014/chart" uri="{C3380CC4-5D6E-409C-BE32-E72D297353CC}">
              <c16:uniqueId val="{00000003-34B5-4458-B125-F2412DD28DF7}"/>
            </c:ext>
          </c:extLst>
        </c:ser>
        <c:ser>
          <c:idx val="30"/>
          <c:order val="11"/>
          <c:tx>
            <c:strRef>
              <c:f>Report!$I$120</c:f>
              <c:strCache>
                <c:ptCount val="1"/>
                <c:pt idx="0">
                  <c:v>tm</c:v>
                </c:pt>
              </c:strCache>
            </c:strRef>
          </c:tx>
          <c:spPr>
            <a:noFill/>
            <a:ln>
              <a:noFill/>
            </a:ln>
            <a:effectLst/>
          </c:spPr>
          <c:invertIfNegative val="0"/>
          <c:val>
            <c:numRef>
              <c:f>Report!$I$121:$I$171</c:f>
              <c:numCache>
                <c:formatCode>0.0</c:formatCode>
                <c:ptCount val="51"/>
                <c:pt idx="0">
                  <c:v>1.9814514158937231</c:v>
                </c:pt>
                <c:pt idx="1">
                  <c:v>3.3117209260159064</c:v>
                </c:pt>
                <c:pt idx="2">
                  <c:v>2.3779949451636941</c:v>
                </c:pt>
                <c:pt idx="3">
                  <c:v>3.1046745005158414</c:v>
                </c:pt>
                <c:pt idx="4">
                  <c:v>2.9436366257497157</c:v>
                </c:pt>
                <c:pt idx="5">
                  <c:v>3.2214731695386951</c:v>
                </c:pt>
                <c:pt idx="6">
                  <c:v>2.7803959105503617</c:v>
                </c:pt>
                <c:pt idx="7">
                  <c:v>1.0580576501730756</c:v>
                </c:pt>
                <c:pt idx="8">
                  <c:v>1.6953749686152253</c:v>
                </c:pt>
                <c:pt idx="9">
                  <c:v>2.4109687172416705</c:v>
                </c:pt>
                <c:pt idx="10">
                  <c:v>2.0810236534523927</c:v>
                </c:pt>
                <c:pt idx="11">
                  <c:v>2.1838787183931734</c:v>
                </c:pt>
                <c:pt idx="12">
                  <c:v>3.3631009313397686</c:v>
                </c:pt>
                <c:pt idx="13">
                  <c:v>2.6320269538217036</c:v>
                </c:pt>
                <c:pt idx="14">
                  <c:v>1.6846035862767506</c:v>
                </c:pt>
                <c:pt idx="15">
                  <c:v>3.705140115474685</c:v>
                </c:pt>
                <c:pt idx="16">
                  <c:v>3.8863894131564987</c:v>
                </c:pt>
                <c:pt idx="17">
                  <c:v>2.0253755589454845</c:v>
                </c:pt>
                <c:pt idx="18">
                  <c:v>1.8492032159804597</c:v>
                </c:pt>
                <c:pt idx="19">
                  <c:v>2.2710523954104653</c:v>
                </c:pt>
                <c:pt idx="20">
                  <c:v>0.39999999999999986</c:v>
                </c:pt>
                <c:pt idx="21">
                  <c:v>4.2555289740598683</c:v>
                </c:pt>
                <c:pt idx="22">
                  <c:v>1.6004318468238743</c:v>
                </c:pt>
                <c:pt idx="23">
                  <c:v>2.4586701268719899</c:v>
                </c:pt>
                <c:pt idx="24">
                  <c:v>0.60860687065483754</c:v>
                </c:pt>
                <c:pt idx="25">
                  <c:v>1.6089893792147449</c:v>
                </c:pt>
                <c:pt idx="26">
                  <c:v>2.3827347477234611</c:v>
                </c:pt>
                <c:pt idx="27">
                  <c:v>2.4838510609956361</c:v>
                </c:pt>
                <c:pt idx="28">
                  <c:v>3.1820721855282037</c:v>
                </c:pt>
                <c:pt idx="29">
                  <c:v>4.4546398299297669</c:v>
                </c:pt>
                <c:pt idx="30">
                  <c:v>1.6158205609284597</c:v>
                </c:pt>
                <c:pt idx="31">
                  <c:v>3.4441940984280115</c:v>
                </c:pt>
                <c:pt idx="32">
                  <c:v>2.3488062410868187</c:v>
                </c:pt>
                <c:pt idx="33">
                  <c:v>1.5412320129874078</c:v>
                </c:pt>
                <c:pt idx="34">
                  <c:v>5.4</c:v>
                </c:pt>
                <c:pt idx="35">
                  <c:v>1.9783826633523625</c:v>
                </c:pt>
                <c:pt idx="36">
                  <c:v>4.0423625696827736</c:v>
                </c:pt>
                <c:pt idx="37">
                  <c:v>3.3469876772880407</c:v>
                </c:pt>
                <c:pt idx="38">
                  <c:v>1.8149038685468295</c:v>
                </c:pt>
                <c:pt idx="39">
                  <c:v>1.1488136821699597</c:v>
                </c:pt>
                <c:pt idx="40">
                  <c:v>3.0858210714189043</c:v>
                </c:pt>
                <c:pt idx="41">
                  <c:v>3.2434786038129437</c:v>
                </c:pt>
                <c:pt idx="42">
                  <c:v>1.3341268968117543</c:v>
                </c:pt>
                <c:pt idx="43">
                  <c:v>2.9182451333181922</c:v>
                </c:pt>
                <c:pt idx="44">
                  <c:v>2.6070534961733496</c:v>
                </c:pt>
                <c:pt idx="45">
                  <c:v>4.3401317921623974</c:v>
                </c:pt>
                <c:pt idx="46">
                  <c:v>2.7892120555090218</c:v>
                </c:pt>
                <c:pt idx="47">
                  <c:v>3.3544783429112606</c:v>
                </c:pt>
                <c:pt idx="48">
                  <c:v>0.72966098305694116</c:v>
                </c:pt>
                <c:pt idx="49">
                  <c:v>3.8094593549841496</c:v>
                </c:pt>
                <c:pt idx="50">
                  <c:v>2.1743441254201339</c:v>
                </c:pt>
              </c:numCache>
            </c:numRef>
          </c:val>
          <c:extLst>
            <c:ext xmlns:c16="http://schemas.microsoft.com/office/drawing/2014/chart" uri="{C3380CC4-5D6E-409C-BE32-E72D297353CC}">
              <c16:uniqueId val="{00000004-34B5-4458-B125-F2412DD28DF7}"/>
            </c:ext>
          </c:extLst>
        </c:ser>
        <c:ser>
          <c:idx val="22"/>
          <c:order val="12"/>
          <c:tx>
            <c:strRef>
              <c:f>Report!$J$3</c:f>
              <c:strCache>
                <c:ptCount val="1"/>
                <c:pt idx="0">
                  <c:v>Weekend Early Voting: State Minimum 2021:</c:v>
                </c:pt>
              </c:strCache>
            </c:strRef>
          </c:tx>
          <c:spPr>
            <a:solidFill>
              <a:srgbClr val="96FFC8"/>
            </a:solidFill>
            <a:ln>
              <a:noFill/>
            </a:ln>
            <a:effectLst/>
          </c:spPr>
          <c:invertIfNegative val="0"/>
          <c:val>
            <c:numRef>
              <c:f>Report!$J$67:$J$117</c:f>
              <c:numCache>
                <c:formatCode>0.0</c:formatCode>
                <c:ptCount val="51"/>
                <c:pt idx="0">
                  <c:v>0.2</c:v>
                </c:pt>
                <c:pt idx="1">
                  <c:v>0.2</c:v>
                </c:pt>
                <c:pt idx="2">
                  <c:v>0.2</c:v>
                </c:pt>
                <c:pt idx="3">
                  <c:v>0.2</c:v>
                </c:pt>
                <c:pt idx="4">
                  <c:v>0.2</c:v>
                </c:pt>
                <c:pt idx="5">
                  <c:v>2.2000000000000002</c:v>
                </c:pt>
                <c:pt idx="6">
                  <c:v>0.2</c:v>
                </c:pt>
                <c:pt idx="7">
                  <c:v>5.2</c:v>
                </c:pt>
                <c:pt idx="8">
                  <c:v>1.2</c:v>
                </c:pt>
                <c:pt idx="9">
                  <c:v>0.2</c:v>
                </c:pt>
                <c:pt idx="10">
                  <c:v>2.2000000000000002</c:v>
                </c:pt>
                <c:pt idx="11">
                  <c:v>2.2000000000000002</c:v>
                </c:pt>
                <c:pt idx="12">
                  <c:v>0.2</c:v>
                </c:pt>
                <c:pt idx="13">
                  <c:v>3.2</c:v>
                </c:pt>
                <c:pt idx="14">
                  <c:v>2.2000000000000002</c:v>
                </c:pt>
                <c:pt idx="15">
                  <c:v>0.2</c:v>
                </c:pt>
                <c:pt idx="16">
                  <c:v>0.2</c:v>
                </c:pt>
                <c:pt idx="17">
                  <c:v>0.2</c:v>
                </c:pt>
                <c:pt idx="18">
                  <c:v>1.2</c:v>
                </c:pt>
                <c:pt idx="19">
                  <c:v>0.2</c:v>
                </c:pt>
                <c:pt idx="20">
                  <c:v>3.2</c:v>
                </c:pt>
                <c:pt idx="21">
                  <c:v>0.2</c:v>
                </c:pt>
                <c:pt idx="22">
                  <c:v>2.2000000000000002</c:v>
                </c:pt>
                <c:pt idx="23">
                  <c:v>1.2</c:v>
                </c:pt>
                <c:pt idx="24">
                  <c:v>0.2</c:v>
                </c:pt>
                <c:pt idx="25">
                  <c:v>0.2</c:v>
                </c:pt>
                <c:pt idx="26">
                  <c:v>0.2</c:v>
                </c:pt>
                <c:pt idx="27">
                  <c:v>0.2</c:v>
                </c:pt>
                <c:pt idx="28">
                  <c:v>3.2</c:v>
                </c:pt>
                <c:pt idx="29">
                  <c:v>0.2</c:v>
                </c:pt>
                <c:pt idx="30">
                  <c:v>0.2</c:v>
                </c:pt>
                <c:pt idx="31">
                  <c:v>2.2000000000000002</c:v>
                </c:pt>
                <c:pt idx="32">
                  <c:v>5.2</c:v>
                </c:pt>
                <c:pt idx="33">
                  <c:v>0.2</c:v>
                </c:pt>
                <c:pt idx="34">
                  <c:v>0.2</c:v>
                </c:pt>
                <c:pt idx="35">
                  <c:v>5.2</c:v>
                </c:pt>
                <c:pt idx="36">
                  <c:v>1.2</c:v>
                </c:pt>
                <c:pt idx="37">
                  <c:v>0.2</c:v>
                </c:pt>
                <c:pt idx="38">
                  <c:v>0.2</c:v>
                </c:pt>
                <c:pt idx="39">
                  <c:v>0.2</c:v>
                </c:pt>
                <c:pt idx="40">
                  <c:v>0.2</c:v>
                </c:pt>
                <c:pt idx="41">
                  <c:v>0.2</c:v>
                </c:pt>
                <c:pt idx="42">
                  <c:v>3.2</c:v>
                </c:pt>
                <c:pt idx="43">
                  <c:v>0.2</c:v>
                </c:pt>
                <c:pt idx="44">
                  <c:v>0.2</c:v>
                </c:pt>
                <c:pt idx="45">
                  <c:v>0.2</c:v>
                </c:pt>
                <c:pt idx="46">
                  <c:v>2.2000000000000002</c:v>
                </c:pt>
                <c:pt idx="47">
                  <c:v>0.2</c:v>
                </c:pt>
                <c:pt idx="48">
                  <c:v>2.2000000000000002</c:v>
                </c:pt>
                <c:pt idx="49">
                  <c:v>0.2</c:v>
                </c:pt>
                <c:pt idx="50">
                  <c:v>0.2</c:v>
                </c:pt>
              </c:numCache>
            </c:numRef>
          </c:val>
          <c:extLst>
            <c:ext xmlns:c16="http://schemas.microsoft.com/office/drawing/2014/chart" uri="{C3380CC4-5D6E-409C-BE32-E72D297353CC}">
              <c16:uniqueId val="{00000017-5A85-4BA5-B042-2247E6AA844D}"/>
            </c:ext>
          </c:extLst>
        </c:ser>
        <c:ser>
          <c:idx val="23"/>
          <c:order val="13"/>
          <c:tx>
            <c:strRef>
              <c:f>Report!$J$120</c:f>
              <c:strCache>
                <c:ptCount val="1"/>
                <c:pt idx="0">
                  <c:v>we</c:v>
                </c:pt>
              </c:strCache>
            </c:strRef>
          </c:tx>
          <c:spPr>
            <a:noFill/>
            <a:ln>
              <a:noFill/>
            </a:ln>
            <a:effectLst/>
          </c:spPr>
          <c:invertIfNegative val="0"/>
          <c:val>
            <c:numRef>
              <c:f>Report!$J$121:$J$171</c:f>
              <c:numCache>
                <c:formatCode>0.0</c:formatCode>
                <c:ptCount val="51"/>
                <c:pt idx="0">
                  <c:v>5.4</c:v>
                </c:pt>
                <c:pt idx="1">
                  <c:v>5.4</c:v>
                </c:pt>
                <c:pt idx="2">
                  <c:v>5.4</c:v>
                </c:pt>
                <c:pt idx="3">
                  <c:v>5.4</c:v>
                </c:pt>
                <c:pt idx="4">
                  <c:v>5.4</c:v>
                </c:pt>
                <c:pt idx="5">
                  <c:v>3.4</c:v>
                </c:pt>
                <c:pt idx="6">
                  <c:v>5.4</c:v>
                </c:pt>
                <c:pt idx="7">
                  <c:v>0.39999999999999986</c:v>
                </c:pt>
                <c:pt idx="8">
                  <c:v>4.4000000000000004</c:v>
                </c:pt>
                <c:pt idx="9">
                  <c:v>5.4</c:v>
                </c:pt>
                <c:pt idx="10">
                  <c:v>3.4</c:v>
                </c:pt>
                <c:pt idx="11">
                  <c:v>3.4</c:v>
                </c:pt>
                <c:pt idx="12">
                  <c:v>5.4</c:v>
                </c:pt>
                <c:pt idx="13">
                  <c:v>2.4</c:v>
                </c:pt>
                <c:pt idx="14">
                  <c:v>3.4</c:v>
                </c:pt>
                <c:pt idx="15">
                  <c:v>5.4</c:v>
                </c:pt>
                <c:pt idx="16">
                  <c:v>5.4</c:v>
                </c:pt>
                <c:pt idx="17">
                  <c:v>5.4</c:v>
                </c:pt>
                <c:pt idx="18">
                  <c:v>4.4000000000000004</c:v>
                </c:pt>
                <c:pt idx="19">
                  <c:v>5.4</c:v>
                </c:pt>
                <c:pt idx="20">
                  <c:v>2.4</c:v>
                </c:pt>
                <c:pt idx="21">
                  <c:v>5.4</c:v>
                </c:pt>
                <c:pt idx="22">
                  <c:v>3.4</c:v>
                </c:pt>
                <c:pt idx="23">
                  <c:v>4.4000000000000004</c:v>
                </c:pt>
                <c:pt idx="24">
                  <c:v>5.4</c:v>
                </c:pt>
                <c:pt idx="25">
                  <c:v>5.4</c:v>
                </c:pt>
                <c:pt idx="26">
                  <c:v>5.4</c:v>
                </c:pt>
                <c:pt idx="27">
                  <c:v>5.4</c:v>
                </c:pt>
                <c:pt idx="28">
                  <c:v>2.4</c:v>
                </c:pt>
                <c:pt idx="29">
                  <c:v>5.4</c:v>
                </c:pt>
                <c:pt idx="30">
                  <c:v>5.4</c:v>
                </c:pt>
                <c:pt idx="31">
                  <c:v>3.4</c:v>
                </c:pt>
                <c:pt idx="32">
                  <c:v>0.39999999999999986</c:v>
                </c:pt>
                <c:pt idx="33">
                  <c:v>5.4</c:v>
                </c:pt>
                <c:pt idx="34">
                  <c:v>5.4</c:v>
                </c:pt>
                <c:pt idx="35">
                  <c:v>0.39999999999999986</c:v>
                </c:pt>
                <c:pt idx="36">
                  <c:v>4.4000000000000004</c:v>
                </c:pt>
                <c:pt idx="37">
                  <c:v>5.4</c:v>
                </c:pt>
                <c:pt idx="38">
                  <c:v>5.4</c:v>
                </c:pt>
                <c:pt idx="39">
                  <c:v>5.4</c:v>
                </c:pt>
                <c:pt idx="40">
                  <c:v>5.4</c:v>
                </c:pt>
                <c:pt idx="41">
                  <c:v>5.4</c:v>
                </c:pt>
                <c:pt idx="42">
                  <c:v>2.4</c:v>
                </c:pt>
                <c:pt idx="43">
                  <c:v>5.4</c:v>
                </c:pt>
                <c:pt idx="44">
                  <c:v>5.4</c:v>
                </c:pt>
                <c:pt idx="45">
                  <c:v>5.4</c:v>
                </c:pt>
                <c:pt idx="46">
                  <c:v>3.4</c:v>
                </c:pt>
                <c:pt idx="47">
                  <c:v>5.4</c:v>
                </c:pt>
                <c:pt idx="48">
                  <c:v>3.4</c:v>
                </c:pt>
                <c:pt idx="49">
                  <c:v>5.4</c:v>
                </c:pt>
                <c:pt idx="50">
                  <c:v>5.4</c:v>
                </c:pt>
              </c:numCache>
            </c:numRef>
          </c:val>
          <c:extLst>
            <c:ext xmlns:c16="http://schemas.microsoft.com/office/drawing/2014/chart" uri="{C3380CC4-5D6E-409C-BE32-E72D297353CC}">
              <c16:uniqueId val="{00000018-5A85-4BA5-B042-2247E6AA844D}"/>
            </c:ext>
          </c:extLst>
        </c:ser>
        <c:ser>
          <c:idx val="20"/>
          <c:order val="14"/>
          <c:tx>
            <c:strRef>
              <c:f>Report!$K$66</c:f>
              <c:strCache>
                <c:ptCount val="1"/>
                <c:pt idx="0">
                  <c:v>Access to Vote by Mail (VBM): 2020:</c:v>
                </c:pt>
              </c:strCache>
            </c:strRef>
          </c:tx>
          <c:spPr>
            <a:solidFill>
              <a:srgbClr val="005000"/>
            </a:solidFill>
            <a:ln>
              <a:noFill/>
            </a:ln>
            <a:effectLst/>
          </c:spPr>
          <c:invertIfNegative val="0"/>
          <c:val>
            <c:numRef>
              <c:f>Report!$K$67:$K$117</c:f>
              <c:numCache>
                <c:formatCode>0.0</c:formatCode>
                <c:ptCount val="51"/>
                <c:pt idx="0">
                  <c:v>1.2</c:v>
                </c:pt>
                <c:pt idx="1">
                  <c:v>1.2</c:v>
                </c:pt>
                <c:pt idx="2">
                  <c:v>3.2</c:v>
                </c:pt>
                <c:pt idx="3">
                  <c:v>3.2</c:v>
                </c:pt>
                <c:pt idx="4">
                  <c:v>4.2</c:v>
                </c:pt>
                <c:pt idx="5">
                  <c:v>4.2</c:v>
                </c:pt>
                <c:pt idx="6">
                  <c:v>1.2</c:v>
                </c:pt>
                <c:pt idx="7">
                  <c:v>1.2</c:v>
                </c:pt>
                <c:pt idx="8">
                  <c:v>4.2</c:v>
                </c:pt>
                <c:pt idx="9">
                  <c:v>3.2</c:v>
                </c:pt>
                <c:pt idx="10">
                  <c:v>1.2</c:v>
                </c:pt>
                <c:pt idx="11">
                  <c:v>5.2</c:v>
                </c:pt>
                <c:pt idx="12">
                  <c:v>3.2</c:v>
                </c:pt>
                <c:pt idx="13">
                  <c:v>5.2</c:v>
                </c:pt>
                <c:pt idx="14">
                  <c:v>0.2</c:v>
                </c:pt>
                <c:pt idx="15">
                  <c:v>1.2</c:v>
                </c:pt>
                <c:pt idx="16">
                  <c:v>3.2</c:v>
                </c:pt>
                <c:pt idx="17">
                  <c:v>3.2</c:v>
                </c:pt>
                <c:pt idx="18">
                  <c:v>0.2</c:v>
                </c:pt>
                <c:pt idx="19">
                  <c:v>3.2</c:v>
                </c:pt>
                <c:pt idx="20">
                  <c:v>1.2</c:v>
                </c:pt>
                <c:pt idx="21">
                  <c:v>5.2</c:v>
                </c:pt>
                <c:pt idx="22">
                  <c:v>5.2</c:v>
                </c:pt>
                <c:pt idx="23">
                  <c:v>1.2</c:v>
                </c:pt>
                <c:pt idx="24">
                  <c:v>3.2</c:v>
                </c:pt>
                <c:pt idx="25">
                  <c:v>1.2</c:v>
                </c:pt>
                <c:pt idx="26">
                  <c:v>3.2</c:v>
                </c:pt>
                <c:pt idx="27">
                  <c:v>5.2</c:v>
                </c:pt>
                <c:pt idx="28">
                  <c:v>4.2</c:v>
                </c:pt>
                <c:pt idx="29">
                  <c:v>1.2</c:v>
                </c:pt>
                <c:pt idx="30">
                  <c:v>4.2</c:v>
                </c:pt>
                <c:pt idx="31">
                  <c:v>1.2</c:v>
                </c:pt>
                <c:pt idx="32">
                  <c:v>3.2</c:v>
                </c:pt>
                <c:pt idx="33">
                  <c:v>1.2</c:v>
                </c:pt>
                <c:pt idx="34">
                  <c:v>3.2</c:v>
                </c:pt>
                <c:pt idx="35">
                  <c:v>5.2</c:v>
                </c:pt>
                <c:pt idx="36">
                  <c:v>1.2</c:v>
                </c:pt>
                <c:pt idx="37">
                  <c:v>4.2</c:v>
                </c:pt>
                <c:pt idx="38">
                  <c:v>1.2</c:v>
                </c:pt>
                <c:pt idx="39">
                  <c:v>5.2</c:v>
                </c:pt>
                <c:pt idx="40">
                  <c:v>1.2</c:v>
                </c:pt>
                <c:pt idx="41">
                  <c:v>3.2</c:v>
                </c:pt>
                <c:pt idx="42">
                  <c:v>0.2</c:v>
                </c:pt>
                <c:pt idx="43">
                  <c:v>0.2</c:v>
                </c:pt>
                <c:pt idx="44">
                  <c:v>4.2</c:v>
                </c:pt>
                <c:pt idx="45">
                  <c:v>1.2</c:v>
                </c:pt>
                <c:pt idx="46">
                  <c:v>1.2</c:v>
                </c:pt>
                <c:pt idx="47">
                  <c:v>4.2</c:v>
                </c:pt>
                <c:pt idx="48">
                  <c:v>3.2</c:v>
                </c:pt>
                <c:pt idx="49">
                  <c:v>1.2</c:v>
                </c:pt>
                <c:pt idx="50">
                  <c:v>1.2</c:v>
                </c:pt>
              </c:numCache>
            </c:numRef>
          </c:val>
          <c:extLst>
            <c:ext xmlns:c16="http://schemas.microsoft.com/office/drawing/2014/chart" uri="{C3380CC4-5D6E-409C-BE32-E72D297353CC}">
              <c16:uniqueId val="{00000015-5A85-4BA5-B042-2247E6AA844D}"/>
            </c:ext>
          </c:extLst>
        </c:ser>
        <c:ser>
          <c:idx val="21"/>
          <c:order val="15"/>
          <c:tx>
            <c:strRef>
              <c:f>Report!$K$120</c:f>
              <c:strCache>
                <c:ptCount val="1"/>
                <c:pt idx="0">
                  <c:v>nr</c:v>
                </c:pt>
              </c:strCache>
            </c:strRef>
          </c:tx>
          <c:spPr>
            <a:noFill/>
            <a:ln>
              <a:noFill/>
            </a:ln>
            <a:effectLst/>
          </c:spPr>
          <c:invertIfNegative val="0"/>
          <c:val>
            <c:numRef>
              <c:f>Report!$K$121:$K$171</c:f>
              <c:numCache>
                <c:formatCode>0.0</c:formatCode>
                <c:ptCount val="51"/>
                <c:pt idx="0">
                  <c:v>4.4000000000000004</c:v>
                </c:pt>
                <c:pt idx="1">
                  <c:v>4.4000000000000004</c:v>
                </c:pt>
                <c:pt idx="2">
                  <c:v>2.4</c:v>
                </c:pt>
                <c:pt idx="3">
                  <c:v>2.4</c:v>
                </c:pt>
                <c:pt idx="4">
                  <c:v>1.3999999999999997</c:v>
                </c:pt>
                <c:pt idx="5">
                  <c:v>1.3999999999999997</c:v>
                </c:pt>
                <c:pt idx="6">
                  <c:v>4.4000000000000004</c:v>
                </c:pt>
                <c:pt idx="7">
                  <c:v>4.4000000000000004</c:v>
                </c:pt>
                <c:pt idx="8">
                  <c:v>1.3999999999999997</c:v>
                </c:pt>
                <c:pt idx="9">
                  <c:v>2.4</c:v>
                </c:pt>
                <c:pt idx="10">
                  <c:v>4.4000000000000004</c:v>
                </c:pt>
                <c:pt idx="11">
                  <c:v>0.39999999999999986</c:v>
                </c:pt>
                <c:pt idx="12">
                  <c:v>2.4</c:v>
                </c:pt>
                <c:pt idx="13">
                  <c:v>0.39999999999999986</c:v>
                </c:pt>
                <c:pt idx="14">
                  <c:v>5.4</c:v>
                </c:pt>
                <c:pt idx="15">
                  <c:v>4.4000000000000004</c:v>
                </c:pt>
                <c:pt idx="16">
                  <c:v>2.4</c:v>
                </c:pt>
                <c:pt idx="17">
                  <c:v>2.4</c:v>
                </c:pt>
                <c:pt idx="18">
                  <c:v>5.4</c:v>
                </c:pt>
                <c:pt idx="19">
                  <c:v>2.4</c:v>
                </c:pt>
                <c:pt idx="20">
                  <c:v>4.4000000000000004</c:v>
                </c:pt>
                <c:pt idx="21">
                  <c:v>0.39999999999999986</c:v>
                </c:pt>
                <c:pt idx="22">
                  <c:v>0.39999999999999986</c:v>
                </c:pt>
                <c:pt idx="23">
                  <c:v>4.4000000000000004</c:v>
                </c:pt>
                <c:pt idx="24">
                  <c:v>2.4</c:v>
                </c:pt>
                <c:pt idx="25">
                  <c:v>4.4000000000000004</c:v>
                </c:pt>
                <c:pt idx="26">
                  <c:v>2.4</c:v>
                </c:pt>
                <c:pt idx="27">
                  <c:v>0.39999999999999986</c:v>
                </c:pt>
                <c:pt idx="28">
                  <c:v>1.3999999999999997</c:v>
                </c:pt>
                <c:pt idx="29">
                  <c:v>4.4000000000000004</c:v>
                </c:pt>
                <c:pt idx="30">
                  <c:v>1.3999999999999997</c:v>
                </c:pt>
                <c:pt idx="31">
                  <c:v>4.4000000000000004</c:v>
                </c:pt>
                <c:pt idx="32">
                  <c:v>2.4</c:v>
                </c:pt>
                <c:pt idx="33">
                  <c:v>4.4000000000000004</c:v>
                </c:pt>
                <c:pt idx="34">
                  <c:v>2.4</c:v>
                </c:pt>
                <c:pt idx="35">
                  <c:v>0.39999999999999986</c:v>
                </c:pt>
                <c:pt idx="36">
                  <c:v>4.4000000000000004</c:v>
                </c:pt>
                <c:pt idx="37">
                  <c:v>1.3999999999999997</c:v>
                </c:pt>
                <c:pt idx="38">
                  <c:v>4.4000000000000004</c:v>
                </c:pt>
                <c:pt idx="39">
                  <c:v>0.39999999999999986</c:v>
                </c:pt>
                <c:pt idx="40">
                  <c:v>4.4000000000000004</c:v>
                </c:pt>
                <c:pt idx="41">
                  <c:v>2.4</c:v>
                </c:pt>
                <c:pt idx="42">
                  <c:v>5.4</c:v>
                </c:pt>
                <c:pt idx="43">
                  <c:v>5.4</c:v>
                </c:pt>
                <c:pt idx="44">
                  <c:v>1.3999999999999997</c:v>
                </c:pt>
                <c:pt idx="45">
                  <c:v>4.4000000000000004</c:v>
                </c:pt>
                <c:pt idx="46">
                  <c:v>4.4000000000000004</c:v>
                </c:pt>
                <c:pt idx="47">
                  <c:v>1.3999999999999997</c:v>
                </c:pt>
                <c:pt idx="48">
                  <c:v>2.4</c:v>
                </c:pt>
                <c:pt idx="49">
                  <c:v>4.4000000000000004</c:v>
                </c:pt>
                <c:pt idx="50">
                  <c:v>4.4000000000000004</c:v>
                </c:pt>
              </c:numCache>
            </c:numRef>
          </c:val>
          <c:extLst>
            <c:ext xmlns:c16="http://schemas.microsoft.com/office/drawing/2014/chart" uri="{C3380CC4-5D6E-409C-BE32-E72D297353CC}">
              <c16:uniqueId val="{00000016-5A85-4BA5-B042-2247E6AA844D}"/>
            </c:ext>
          </c:extLst>
        </c:ser>
        <c:ser>
          <c:idx val="6"/>
          <c:order val="16"/>
          <c:tx>
            <c:strRef>
              <c:f>Report!$L$66</c:f>
              <c:strCache>
                <c:ptCount val="1"/>
                <c:pt idx="0">
                  <c:v>Number of Days when Voters Can Cure Signature Problems after Election Day:</c:v>
                </c:pt>
              </c:strCache>
            </c:strRef>
          </c:tx>
          <c:spPr>
            <a:solidFill>
              <a:srgbClr val="96FFC8"/>
            </a:solidFill>
            <a:ln>
              <a:noFill/>
            </a:ln>
            <a:effectLst/>
          </c:spPr>
          <c:invertIfNegative val="0"/>
          <c:cat>
            <c:strRef>
              <c:f>Report!$B$67:$B$117</c:f>
              <c:strCache>
                <c:ptCount val="51"/>
                <c:pt idx="0">
                  <c:v>Alabama 21 C</c:v>
                </c:pt>
                <c:pt idx="1">
                  <c:v>Alaska 33 B</c:v>
                </c:pt>
                <c:pt idx="2">
                  <c:v>Arizona 47 A</c:v>
                </c:pt>
                <c:pt idx="3">
                  <c:v>Arkansas 26 C</c:v>
                </c:pt>
                <c:pt idx="4">
                  <c:v>California 49 A</c:v>
                </c:pt>
                <c:pt idx="5">
                  <c:v>Colorado 59 A</c:v>
                </c:pt>
                <c:pt idx="6">
                  <c:v>Connecticut 35 B</c:v>
                </c:pt>
                <c:pt idx="7">
                  <c:v>Delaware 43 B</c:v>
                </c:pt>
                <c:pt idx="8">
                  <c:v>Dist.of Columbia 45 A</c:v>
                </c:pt>
                <c:pt idx="9">
                  <c:v>Florida 50 A</c:v>
                </c:pt>
                <c:pt idx="10">
                  <c:v>Georgia 40 B</c:v>
                </c:pt>
                <c:pt idx="11">
                  <c:v>Hawaii 53 A</c:v>
                </c:pt>
                <c:pt idx="12">
                  <c:v>Idaho 33 B</c:v>
                </c:pt>
                <c:pt idx="13">
                  <c:v>Illinois 48 A</c:v>
                </c:pt>
                <c:pt idx="14">
                  <c:v>Indiana 15 C</c:v>
                </c:pt>
                <c:pt idx="15">
                  <c:v>Iowa 38 B</c:v>
                </c:pt>
                <c:pt idx="16">
                  <c:v>Kansas 41 B</c:v>
                </c:pt>
                <c:pt idx="17">
                  <c:v>Kentucky 35 B</c:v>
                </c:pt>
                <c:pt idx="18">
                  <c:v>Louisiana 21 C</c:v>
                </c:pt>
                <c:pt idx="19">
                  <c:v>Maine 39 B</c:v>
                </c:pt>
                <c:pt idx="20">
                  <c:v>Maryland 40 B</c:v>
                </c:pt>
                <c:pt idx="21">
                  <c:v>Massachusetts 48 A</c:v>
                </c:pt>
                <c:pt idx="22">
                  <c:v>Michigan 55 A</c:v>
                </c:pt>
                <c:pt idx="23">
                  <c:v>Minnesota 41 B</c:v>
                </c:pt>
                <c:pt idx="24">
                  <c:v>Mississippi 18 C</c:v>
                </c:pt>
                <c:pt idx="25">
                  <c:v>Missouri 40 B</c:v>
                </c:pt>
                <c:pt idx="26">
                  <c:v>Montana 51 A</c:v>
                </c:pt>
                <c:pt idx="27">
                  <c:v>Nebraska 22 C</c:v>
                </c:pt>
                <c:pt idx="28">
                  <c:v>Nevada 43 B</c:v>
                </c:pt>
                <c:pt idx="29">
                  <c:v>New Hampshire 15 C</c:v>
                </c:pt>
                <c:pt idx="30">
                  <c:v>New Jersey 44 A</c:v>
                </c:pt>
                <c:pt idx="31">
                  <c:v>New Mexico 35 B</c:v>
                </c:pt>
                <c:pt idx="32">
                  <c:v>New York 39 B</c:v>
                </c:pt>
                <c:pt idx="33">
                  <c:v>North Carolina 31 C</c:v>
                </c:pt>
                <c:pt idx="34">
                  <c:v>North Dakota 17 C</c:v>
                </c:pt>
                <c:pt idx="35">
                  <c:v>Ohio 54 A</c:v>
                </c:pt>
                <c:pt idx="36">
                  <c:v>Oklahoma 14 C</c:v>
                </c:pt>
                <c:pt idx="37">
                  <c:v>Oregon 43 A</c:v>
                </c:pt>
                <c:pt idx="38">
                  <c:v>Pennsylvania 31 C</c:v>
                </c:pt>
                <c:pt idx="39">
                  <c:v>Rhode Island 54 A</c:v>
                </c:pt>
                <c:pt idx="40">
                  <c:v>South Carolina 25 C</c:v>
                </c:pt>
                <c:pt idx="41">
                  <c:v>South Dakota 25 C</c:v>
                </c:pt>
                <c:pt idx="42">
                  <c:v>Tennessee 22 C</c:v>
                </c:pt>
                <c:pt idx="43">
                  <c:v>Texas 35 B</c:v>
                </c:pt>
                <c:pt idx="44">
                  <c:v>Utah 45 A</c:v>
                </c:pt>
                <c:pt idx="45">
                  <c:v>Vermont 40 B</c:v>
                </c:pt>
                <c:pt idx="46">
                  <c:v>Virginia 31 C</c:v>
                </c:pt>
                <c:pt idx="47">
                  <c:v>Washington 45 A</c:v>
                </c:pt>
                <c:pt idx="48">
                  <c:v>West Virginia 43 A</c:v>
                </c:pt>
                <c:pt idx="49">
                  <c:v>Wisconsin 33 C</c:v>
                </c:pt>
                <c:pt idx="50">
                  <c:v>Wyoming 19 C</c:v>
                </c:pt>
              </c:strCache>
            </c:strRef>
          </c:cat>
          <c:val>
            <c:numRef>
              <c:f>Report!$L$67:$L$117</c:f>
              <c:numCache>
                <c:formatCode>0.0</c:formatCode>
                <c:ptCount val="51"/>
                <c:pt idx="0">
                  <c:v>0.2</c:v>
                </c:pt>
                <c:pt idx="1">
                  <c:v>0.2</c:v>
                </c:pt>
                <c:pt idx="2">
                  <c:v>5.2</c:v>
                </c:pt>
                <c:pt idx="3">
                  <c:v>0.2</c:v>
                </c:pt>
                <c:pt idx="4">
                  <c:v>5.2</c:v>
                </c:pt>
                <c:pt idx="5">
                  <c:v>5.2</c:v>
                </c:pt>
                <c:pt idx="6">
                  <c:v>0.2</c:v>
                </c:pt>
                <c:pt idx="7">
                  <c:v>0.2</c:v>
                </c:pt>
                <c:pt idx="8">
                  <c:v>0.2</c:v>
                </c:pt>
                <c:pt idx="9">
                  <c:v>2.2000000000000002</c:v>
                </c:pt>
                <c:pt idx="10">
                  <c:v>2.8000000000000003</c:v>
                </c:pt>
                <c:pt idx="11">
                  <c:v>5.2</c:v>
                </c:pt>
                <c:pt idx="12">
                  <c:v>0.2</c:v>
                </c:pt>
                <c:pt idx="13">
                  <c:v>5.2</c:v>
                </c:pt>
                <c:pt idx="14">
                  <c:v>0.2</c:v>
                </c:pt>
                <c:pt idx="15">
                  <c:v>1.2</c:v>
                </c:pt>
                <c:pt idx="16">
                  <c:v>0.2</c:v>
                </c:pt>
                <c:pt idx="17">
                  <c:v>0.2</c:v>
                </c:pt>
                <c:pt idx="18">
                  <c:v>0.2</c:v>
                </c:pt>
                <c:pt idx="19">
                  <c:v>0.2</c:v>
                </c:pt>
                <c:pt idx="20">
                  <c:v>0.2</c:v>
                </c:pt>
                <c:pt idx="21">
                  <c:v>1.2</c:v>
                </c:pt>
                <c:pt idx="22">
                  <c:v>1.2</c:v>
                </c:pt>
                <c:pt idx="23">
                  <c:v>1.2</c:v>
                </c:pt>
                <c:pt idx="24">
                  <c:v>0.2</c:v>
                </c:pt>
                <c:pt idx="25">
                  <c:v>0.2</c:v>
                </c:pt>
                <c:pt idx="26">
                  <c:v>1.2</c:v>
                </c:pt>
                <c:pt idx="27">
                  <c:v>0.2</c:v>
                </c:pt>
                <c:pt idx="28">
                  <c:v>5.2</c:v>
                </c:pt>
                <c:pt idx="29">
                  <c:v>0.2</c:v>
                </c:pt>
                <c:pt idx="30">
                  <c:v>5.2</c:v>
                </c:pt>
                <c:pt idx="31">
                  <c:v>0.2</c:v>
                </c:pt>
                <c:pt idx="32">
                  <c:v>0.2</c:v>
                </c:pt>
                <c:pt idx="33">
                  <c:v>5.2</c:v>
                </c:pt>
                <c:pt idx="34">
                  <c:v>0.2</c:v>
                </c:pt>
                <c:pt idx="35">
                  <c:v>5.2</c:v>
                </c:pt>
                <c:pt idx="36">
                  <c:v>0.2</c:v>
                </c:pt>
                <c:pt idx="37">
                  <c:v>5.2</c:v>
                </c:pt>
                <c:pt idx="38">
                  <c:v>0.2</c:v>
                </c:pt>
                <c:pt idx="39">
                  <c:v>5.2</c:v>
                </c:pt>
                <c:pt idx="40">
                  <c:v>0.2</c:v>
                </c:pt>
                <c:pt idx="41">
                  <c:v>0.2</c:v>
                </c:pt>
                <c:pt idx="42">
                  <c:v>0.2</c:v>
                </c:pt>
                <c:pt idx="43">
                  <c:v>0.2</c:v>
                </c:pt>
                <c:pt idx="44">
                  <c:v>4.6000000000000005</c:v>
                </c:pt>
                <c:pt idx="45">
                  <c:v>0.2</c:v>
                </c:pt>
                <c:pt idx="46">
                  <c:v>0.2</c:v>
                </c:pt>
                <c:pt idx="47">
                  <c:v>5.2</c:v>
                </c:pt>
                <c:pt idx="48">
                  <c:v>0.2</c:v>
                </c:pt>
                <c:pt idx="49">
                  <c:v>0.2</c:v>
                </c:pt>
                <c:pt idx="50">
                  <c:v>0.2</c:v>
                </c:pt>
              </c:numCache>
            </c:numRef>
          </c:val>
          <c:extLst>
            <c:ext xmlns:c16="http://schemas.microsoft.com/office/drawing/2014/chart" uri="{C3380CC4-5D6E-409C-BE32-E72D297353CC}">
              <c16:uniqueId val="{0000000A-5A85-4BA5-B042-2247E6AA844D}"/>
            </c:ext>
          </c:extLst>
        </c:ser>
        <c:ser>
          <c:idx val="13"/>
          <c:order val="17"/>
          <c:tx>
            <c:strRef>
              <c:f>Report!$L$120</c:f>
              <c:strCache>
                <c:ptCount val="1"/>
                <c:pt idx="0">
                  <c:v>ho</c:v>
                </c:pt>
              </c:strCache>
            </c:strRef>
          </c:tx>
          <c:spPr>
            <a:noFill/>
            <a:ln>
              <a:noFill/>
            </a:ln>
            <a:effectLst/>
          </c:spPr>
          <c:invertIfNegative val="0"/>
          <c:val>
            <c:numRef>
              <c:f>Report!$L$121:$L$171</c:f>
              <c:numCache>
                <c:formatCode>0.0</c:formatCode>
                <c:ptCount val="51"/>
                <c:pt idx="0">
                  <c:v>5.4</c:v>
                </c:pt>
                <c:pt idx="1">
                  <c:v>5.4</c:v>
                </c:pt>
                <c:pt idx="2">
                  <c:v>0.39999999999999986</c:v>
                </c:pt>
                <c:pt idx="3">
                  <c:v>5.4</c:v>
                </c:pt>
                <c:pt idx="4">
                  <c:v>0.39999999999999986</c:v>
                </c:pt>
                <c:pt idx="5">
                  <c:v>0.39999999999999986</c:v>
                </c:pt>
                <c:pt idx="6">
                  <c:v>5.4</c:v>
                </c:pt>
                <c:pt idx="7">
                  <c:v>5.4</c:v>
                </c:pt>
                <c:pt idx="8">
                  <c:v>5.4</c:v>
                </c:pt>
                <c:pt idx="9">
                  <c:v>3.4</c:v>
                </c:pt>
                <c:pt idx="10">
                  <c:v>2.8</c:v>
                </c:pt>
                <c:pt idx="11">
                  <c:v>0.39999999999999986</c:v>
                </c:pt>
                <c:pt idx="12">
                  <c:v>5.4</c:v>
                </c:pt>
                <c:pt idx="13">
                  <c:v>0.39999999999999986</c:v>
                </c:pt>
                <c:pt idx="14">
                  <c:v>5.4</c:v>
                </c:pt>
                <c:pt idx="15">
                  <c:v>4.4000000000000004</c:v>
                </c:pt>
                <c:pt idx="16">
                  <c:v>5.4</c:v>
                </c:pt>
                <c:pt idx="17">
                  <c:v>5.4</c:v>
                </c:pt>
                <c:pt idx="18">
                  <c:v>5.4</c:v>
                </c:pt>
                <c:pt idx="19">
                  <c:v>5.4</c:v>
                </c:pt>
                <c:pt idx="20">
                  <c:v>5.4</c:v>
                </c:pt>
                <c:pt idx="21">
                  <c:v>4.4000000000000004</c:v>
                </c:pt>
                <c:pt idx="22">
                  <c:v>4.4000000000000004</c:v>
                </c:pt>
                <c:pt idx="23">
                  <c:v>4.4000000000000004</c:v>
                </c:pt>
                <c:pt idx="24">
                  <c:v>5.4</c:v>
                </c:pt>
                <c:pt idx="25">
                  <c:v>5.4</c:v>
                </c:pt>
                <c:pt idx="26">
                  <c:v>4.4000000000000004</c:v>
                </c:pt>
                <c:pt idx="27">
                  <c:v>5.4</c:v>
                </c:pt>
                <c:pt idx="28">
                  <c:v>0.39999999999999986</c:v>
                </c:pt>
                <c:pt idx="29">
                  <c:v>5.4</c:v>
                </c:pt>
                <c:pt idx="30">
                  <c:v>0.39999999999999986</c:v>
                </c:pt>
                <c:pt idx="31">
                  <c:v>5.4</c:v>
                </c:pt>
                <c:pt idx="32">
                  <c:v>5.4</c:v>
                </c:pt>
                <c:pt idx="33">
                  <c:v>0.39999999999999986</c:v>
                </c:pt>
                <c:pt idx="34">
                  <c:v>5.4</c:v>
                </c:pt>
                <c:pt idx="35">
                  <c:v>0.39999999999999986</c:v>
                </c:pt>
                <c:pt idx="36">
                  <c:v>5.4</c:v>
                </c:pt>
                <c:pt idx="37">
                  <c:v>0.39999999999999986</c:v>
                </c:pt>
                <c:pt idx="38">
                  <c:v>5.4</c:v>
                </c:pt>
                <c:pt idx="39">
                  <c:v>0.39999999999999986</c:v>
                </c:pt>
                <c:pt idx="40">
                  <c:v>5.4</c:v>
                </c:pt>
                <c:pt idx="41">
                  <c:v>5.4</c:v>
                </c:pt>
                <c:pt idx="42">
                  <c:v>5.4</c:v>
                </c:pt>
                <c:pt idx="43">
                  <c:v>5.4</c:v>
                </c:pt>
                <c:pt idx="44">
                  <c:v>0.99999999999999956</c:v>
                </c:pt>
                <c:pt idx="45">
                  <c:v>5.4</c:v>
                </c:pt>
                <c:pt idx="46">
                  <c:v>5.4</c:v>
                </c:pt>
                <c:pt idx="47">
                  <c:v>0.39999999999999986</c:v>
                </c:pt>
                <c:pt idx="48">
                  <c:v>5.4</c:v>
                </c:pt>
                <c:pt idx="49">
                  <c:v>5.4</c:v>
                </c:pt>
                <c:pt idx="50">
                  <c:v>5.4</c:v>
                </c:pt>
              </c:numCache>
            </c:numRef>
          </c:val>
          <c:extLst>
            <c:ext xmlns:c16="http://schemas.microsoft.com/office/drawing/2014/chart" uri="{C3380CC4-5D6E-409C-BE32-E72D297353CC}">
              <c16:uniqueId val="{0000000B-5A85-4BA5-B042-2247E6AA844D}"/>
            </c:ext>
          </c:extLst>
        </c:ser>
        <c:ser>
          <c:idx val="14"/>
          <c:order val="18"/>
          <c:tx>
            <c:strRef>
              <c:f>Report!$M$66</c:f>
              <c:strCache>
                <c:ptCount val="1"/>
                <c:pt idx="0">
                  <c:v>Do They Maintain VBM List Well with Address Changes &amp; Deaths?</c:v>
                </c:pt>
              </c:strCache>
            </c:strRef>
          </c:tx>
          <c:spPr>
            <a:solidFill>
              <a:srgbClr val="005000"/>
            </a:solidFill>
            <a:ln>
              <a:noFill/>
            </a:ln>
            <a:effectLst/>
          </c:spPr>
          <c:invertIfNegative val="0"/>
          <c:val>
            <c:numRef>
              <c:f>Report!$M$67:$M$117</c:f>
              <c:numCache>
                <c:formatCode>0.0</c:formatCode>
                <c:ptCount val="51"/>
                <c:pt idx="0">
                  <c:v>5.2</c:v>
                </c:pt>
                <c:pt idx="1">
                  <c:v>5.2</c:v>
                </c:pt>
                <c:pt idx="2">
                  <c:v>5.2</c:v>
                </c:pt>
                <c:pt idx="3">
                  <c:v>0.2</c:v>
                </c:pt>
                <c:pt idx="4">
                  <c:v>5.2</c:v>
                </c:pt>
                <c:pt idx="5">
                  <c:v>5.2</c:v>
                </c:pt>
                <c:pt idx="6">
                  <c:v>5.2</c:v>
                </c:pt>
                <c:pt idx="7">
                  <c:v>5.2</c:v>
                </c:pt>
                <c:pt idx="8">
                  <c:v>5.2</c:v>
                </c:pt>
                <c:pt idx="9">
                  <c:v>5.2</c:v>
                </c:pt>
                <c:pt idx="10">
                  <c:v>5.2</c:v>
                </c:pt>
                <c:pt idx="11">
                  <c:v>5.2</c:v>
                </c:pt>
                <c:pt idx="12">
                  <c:v>0.2</c:v>
                </c:pt>
                <c:pt idx="13">
                  <c:v>5.2</c:v>
                </c:pt>
                <c:pt idx="14">
                  <c:v>0.2</c:v>
                </c:pt>
                <c:pt idx="15">
                  <c:v>5.2</c:v>
                </c:pt>
                <c:pt idx="16">
                  <c:v>5.2</c:v>
                </c:pt>
                <c:pt idx="17">
                  <c:v>0.2</c:v>
                </c:pt>
                <c:pt idx="18">
                  <c:v>5.2</c:v>
                </c:pt>
                <c:pt idx="19">
                  <c:v>5.2</c:v>
                </c:pt>
                <c:pt idx="20">
                  <c:v>0.2</c:v>
                </c:pt>
                <c:pt idx="21">
                  <c:v>5.2</c:v>
                </c:pt>
                <c:pt idx="22">
                  <c:v>5.2</c:v>
                </c:pt>
                <c:pt idx="23">
                  <c:v>5.2</c:v>
                </c:pt>
                <c:pt idx="24">
                  <c:v>0.2</c:v>
                </c:pt>
                <c:pt idx="25">
                  <c:v>5.2</c:v>
                </c:pt>
                <c:pt idx="26">
                  <c:v>5.2</c:v>
                </c:pt>
                <c:pt idx="27">
                  <c:v>0.2</c:v>
                </c:pt>
                <c:pt idx="28">
                  <c:v>5.2</c:v>
                </c:pt>
                <c:pt idx="29">
                  <c:v>0.2</c:v>
                </c:pt>
                <c:pt idx="30">
                  <c:v>5.2</c:v>
                </c:pt>
                <c:pt idx="31">
                  <c:v>5.2</c:v>
                </c:pt>
                <c:pt idx="32">
                  <c:v>0.2</c:v>
                </c:pt>
                <c:pt idx="33">
                  <c:v>0.2</c:v>
                </c:pt>
                <c:pt idx="34">
                  <c:v>0.2</c:v>
                </c:pt>
                <c:pt idx="35">
                  <c:v>5.2</c:v>
                </c:pt>
                <c:pt idx="36">
                  <c:v>0.2</c:v>
                </c:pt>
                <c:pt idx="37">
                  <c:v>5.2</c:v>
                </c:pt>
                <c:pt idx="38">
                  <c:v>5.2</c:v>
                </c:pt>
                <c:pt idx="39">
                  <c:v>5.2</c:v>
                </c:pt>
                <c:pt idx="40">
                  <c:v>5.2</c:v>
                </c:pt>
                <c:pt idx="41">
                  <c:v>0.2</c:v>
                </c:pt>
                <c:pt idx="42">
                  <c:v>0.2</c:v>
                </c:pt>
                <c:pt idx="43">
                  <c:v>5.2</c:v>
                </c:pt>
                <c:pt idx="44">
                  <c:v>5.2</c:v>
                </c:pt>
                <c:pt idx="45">
                  <c:v>5.2</c:v>
                </c:pt>
                <c:pt idx="46">
                  <c:v>5.2</c:v>
                </c:pt>
                <c:pt idx="47">
                  <c:v>5.2</c:v>
                </c:pt>
                <c:pt idx="48">
                  <c:v>5.2</c:v>
                </c:pt>
                <c:pt idx="49">
                  <c:v>5.2</c:v>
                </c:pt>
                <c:pt idx="50">
                  <c:v>0.2</c:v>
                </c:pt>
              </c:numCache>
            </c:numRef>
          </c:val>
          <c:extLst>
            <c:ext xmlns:c16="http://schemas.microsoft.com/office/drawing/2014/chart" uri="{C3380CC4-5D6E-409C-BE32-E72D297353CC}">
              <c16:uniqueId val="{00000008-5A85-4BA5-B042-2247E6AA844D}"/>
            </c:ext>
          </c:extLst>
        </c:ser>
        <c:ser>
          <c:idx val="15"/>
          <c:order val="19"/>
          <c:tx>
            <c:strRef>
              <c:f>Report!$M$120</c:f>
              <c:strCache>
                <c:ptCount val="1"/>
                <c:pt idx="0">
                  <c:v>go</c:v>
                </c:pt>
              </c:strCache>
            </c:strRef>
          </c:tx>
          <c:spPr>
            <a:noFill/>
            <a:ln>
              <a:noFill/>
            </a:ln>
            <a:effectLst/>
          </c:spPr>
          <c:invertIfNegative val="0"/>
          <c:val>
            <c:numRef>
              <c:f>Report!$M$121:$M$171</c:f>
              <c:numCache>
                <c:formatCode>0.0</c:formatCode>
                <c:ptCount val="51"/>
                <c:pt idx="0">
                  <c:v>0.39999999999999986</c:v>
                </c:pt>
                <c:pt idx="1">
                  <c:v>0.39999999999999986</c:v>
                </c:pt>
                <c:pt idx="2">
                  <c:v>0.39999999999999986</c:v>
                </c:pt>
                <c:pt idx="3">
                  <c:v>5.4</c:v>
                </c:pt>
                <c:pt idx="4">
                  <c:v>0.39999999999999986</c:v>
                </c:pt>
                <c:pt idx="5">
                  <c:v>0.39999999999999986</c:v>
                </c:pt>
                <c:pt idx="6">
                  <c:v>0.39999999999999986</c:v>
                </c:pt>
                <c:pt idx="7">
                  <c:v>0.39999999999999986</c:v>
                </c:pt>
                <c:pt idx="8">
                  <c:v>0.39999999999999986</c:v>
                </c:pt>
                <c:pt idx="9">
                  <c:v>0.39999999999999986</c:v>
                </c:pt>
                <c:pt idx="10">
                  <c:v>0.39999999999999986</c:v>
                </c:pt>
                <c:pt idx="11">
                  <c:v>0.39999999999999986</c:v>
                </c:pt>
                <c:pt idx="12">
                  <c:v>5.4</c:v>
                </c:pt>
                <c:pt idx="13">
                  <c:v>0.39999999999999986</c:v>
                </c:pt>
                <c:pt idx="14">
                  <c:v>5.4</c:v>
                </c:pt>
                <c:pt idx="15">
                  <c:v>0.39999999999999986</c:v>
                </c:pt>
                <c:pt idx="16">
                  <c:v>0.39999999999999986</c:v>
                </c:pt>
                <c:pt idx="17">
                  <c:v>5.4</c:v>
                </c:pt>
                <c:pt idx="18">
                  <c:v>0.39999999999999986</c:v>
                </c:pt>
                <c:pt idx="19">
                  <c:v>0.39999999999999986</c:v>
                </c:pt>
                <c:pt idx="20">
                  <c:v>5.4</c:v>
                </c:pt>
                <c:pt idx="21">
                  <c:v>0.39999999999999986</c:v>
                </c:pt>
                <c:pt idx="22">
                  <c:v>0.39999999999999986</c:v>
                </c:pt>
                <c:pt idx="23">
                  <c:v>0.39999999999999986</c:v>
                </c:pt>
                <c:pt idx="24">
                  <c:v>5.4</c:v>
                </c:pt>
                <c:pt idx="25">
                  <c:v>0.39999999999999986</c:v>
                </c:pt>
                <c:pt idx="26">
                  <c:v>0.39999999999999986</c:v>
                </c:pt>
                <c:pt idx="27">
                  <c:v>5.4</c:v>
                </c:pt>
                <c:pt idx="28">
                  <c:v>0.39999999999999986</c:v>
                </c:pt>
                <c:pt idx="29">
                  <c:v>5.4</c:v>
                </c:pt>
                <c:pt idx="30">
                  <c:v>0.39999999999999986</c:v>
                </c:pt>
                <c:pt idx="31">
                  <c:v>0.39999999999999986</c:v>
                </c:pt>
                <c:pt idx="32">
                  <c:v>5.4</c:v>
                </c:pt>
                <c:pt idx="33">
                  <c:v>5.4</c:v>
                </c:pt>
                <c:pt idx="34">
                  <c:v>5.4</c:v>
                </c:pt>
                <c:pt idx="35">
                  <c:v>0.39999999999999986</c:v>
                </c:pt>
                <c:pt idx="36">
                  <c:v>5.4</c:v>
                </c:pt>
                <c:pt idx="37">
                  <c:v>0.39999999999999986</c:v>
                </c:pt>
                <c:pt idx="38">
                  <c:v>0.39999999999999986</c:v>
                </c:pt>
                <c:pt idx="39">
                  <c:v>0.39999999999999986</c:v>
                </c:pt>
                <c:pt idx="40">
                  <c:v>0.39999999999999986</c:v>
                </c:pt>
                <c:pt idx="41">
                  <c:v>5.4</c:v>
                </c:pt>
                <c:pt idx="42">
                  <c:v>5.4</c:v>
                </c:pt>
                <c:pt idx="43">
                  <c:v>0.39999999999999986</c:v>
                </c:pt>
                <c:pt idx="44">
                  <c:v>0.39999999999999986</c:v>
                </c:pt>
                <c:pt idx="45">
                  <c:v>0.39999999999999986</c:v>
                </c:pt>
                <c:pt idx="46">
                  <c:v>0.39999999999999986</c:v>
                </c:pt>
                <c:pt idx="47">
                  <c:v>0.39999999999999986</c:v>
                </c:pt>
                <c:pt idx="48">
                  <c:v>0.39999999999999986</c:v>
                </c:pt>
                <c:pt idx="49">
                  <c:v>0.39999999999999986</c:v>
                </c:pt>
                <c:pt idx="50">
                  <c:v>5.4</c:v>
                </c:pt>
              </c:numCache>
            </c:numRef>
          </c:val>
          <c:extLst>
            <c:ext xmlns:c16="http://schemas.microsoft.com/office/drawing/2014/chart" uri="{C3380CC4-5D6E-409C-BE32-E72D297353CC}">
              <c16:uniqueId val="{00000009-5A85-4BA5-B042-2247E6AA844D}"/>
            </c:ext>
          </c:extLst>
        </c:ser>
        <c:ser>
          <c:idx val="1"/>
          <c:order val="20"/>
          <c:tx>
            <c:strRef>
              <c:f>Report!$N$66</c:f>
              <c:strCache>
                <c:ptCount val="1"/>
                <c:pt idx="0">
                  <c:v>Extent of Review of VBM: Rejection Rate: 2018:</c:v>
                </c:pt>
              </c:strCache>
            </c:strRef>
          </c:tx>
          <c:spPr>
            <a:solidFill>
              <a:srgbClr val="96FFC8"/>
            </a:solidFill>
            <a:ln>
              <a:noFill/>
            </a:ln>
            <a:effectLst/>
          </c:spPr>
          <c:invertIfNegative val="0"/>
          <c:cat>
            <c:strRef>
              <c:f>Report!$B$67:$B$117</c:f>
              <c:strCache>
                <c:ptCount val="51"/>
                <c:pt idx="0">
                  <c:v>Alabama 21 C</c:v>
                </c:pt>
                <c:pt idx="1">
                  <c:v>Alaska 33 B</c:v>
                </c:pt>
                <c:pt idx="2">
                  <c:v>Arizona 47 A</c:v>
                </c:pt>
                <c:pt idx="3">
                  <c:v>Arkansas 26 C</c:v>
                </c:pt>
                <c:pt idx="4">
                  <c:v>California 49 A</c:v>
                </c:pt>
                <c:pt idx="5">
                  <c:v>Colorado 59 A</c:v>
                </c:pt>
                <c:pt idx="6">
                  <c:v>Connecticut 35 B</c:v>
                </c:pt>
                <c:pt idx="7">
                  <c:v>Delaware 43 B</c:v>
                </c:pt>
                <c:pt idx="8">
                  <c:v>Dist.of Columbia 45 A</c:v>
                </c:pt>
                <c:pt idx="9">
                  <c:v>Florida 50 A</c:v>
                </c:pt>
                <c:pt idx="10">
                  <c:v>Georgia 40 B</c:v>
                </c:pt>
                <c:pt idx="11">
                  <c:v>Hawaii 53 A</c:v>
                </c:pt>
                <c:pt idx="12">
                  <c:v>Idaho 33 B</c:v>
                </c:pt>
                <c:pt idx="13">
                  <c:v>Illinois 48 A</c:v>
                </c:pt>
                <c:pt idx="14">
                  <c:v>Indiana 15 C</c:v>
                </c:pt>
                <c:pt idx="15">
                  <c:v>Iowa 38 B</c:v>
                </c:pt>
                <c:pt idx="16">
                  <c:v>Kansas 41 B</c:v>
                </c:pt>
                <c:pt idx="17">
                  <c:v>Kentucky 35 B</c:v>
                </c:pt>
                <c:pt idx="18">
                  <c:v>Louisiana 21 C</c:v>
                </c:pt>
                <c:pt idx="19">
                  <c:v>Maine 39 B</c:v>
                </c:pt>
                <c:pt idx="20">
                  <c:v>Maryland 40 B</c:v>
                </c:pt>
                <c:pt idx="21">
                  <c:v>Massachusetts 48 A</c:v>
                </c:pt>
                <c:pt idx="22">
                  <c:v>Michigan 55 A</c:v>
                </c:pt>
                <c:pt idx="23">
                  <c:v>Minnesota 41 B</c:v>
                </c:pt>
                <c:pt idx="24">
                  <c:v>Mississippi 18 C</c:v>
                </c:pt>
                <c:pt idx="25">
                  <c:v>Missouri 40 B</c:v>
                </c:pt>
                <c:pt idx="26">
                  <c:v>Montana 51 A</c:v>
                </c:pt>
                <c:pt idx="27">
                  <c:v>Nebraska 22 C</c:v>
                </c:pt>
                <c:pt idx="28">
                  <c:v>Nevada 43 B</c:v>
                </c:pt>
                <c:pt idx="29">
                  <c:v>New Hampshire 15 C</c:v>
                </c:pt>
                <c:pt idx="30">
                  <c:v>New Jersey 44 A</c:v>
                </c:pt>
                <c:pt idx="31">
                  <c:v>New Mexico 35 B</c:v>
                </c:pt>
                <c:pt idx="32">
                  <c:v>New York 39 B</c:v>
                </c:pt>
                <c:pt idx="33">
                  <c:v>North Carolina 31 C</c:v>
                </c:pt>
                <c:pt idx="34">
                  <c:v>North Dakota 17 C</c:v>
                </c:pt>
                <c:pt idx="35">
                  <c:v>Ohio 54 A</c:v>
                </c:pt>
                <c:pt idx="36">
                  <c:v>Oklahoma 14 C</c:v>
                </c:pt>
                <c:pt idx="37">
                  <c:v>Oregon 43 A</c:v>
                </c:pt>
                <c:pt idx="38">
                  <c:v>Pennsylvania 31 C</c:v>
                </c:pt>
                <c:pt idx="39">
                  <c:v>Rhode Island 54 A</c:v>
                </c:pt>
                <c:pt idx="40">
                  <c:v>South Carolina 25 C</c:v>
                </c:pt>
                <c:pt idx="41">
                  <c:v>South Dakota 25 C</c:v>
                </c:pt>
                <c:pt idx="42">
                  <c:v>Tennessee 22 C</c:v>
                </c:pt>
                <c:pt idx="43">
                  <c:v>Texas 35 B</c:v>
                </c:pt>
                <c:pt idx="44">
                  <c:v>Utah 45 A</c:v>
                </c:pt>
                <c:pt idx="45">
                  <c:v>Vermont 40 B</c:v>
                </c:pt>
                <c:pt idx="46">
                  <c:v>Virginia 31 C</c:v>
                </c:pt>
                <c:pt idx="47">
                  <c:v>Washington 45 A</c:v>
                </c:pt>
                <c:pt idx="48">
                  <c:v>West Virginia 43 A</c:v>
                </c:pt>
                <c:pt idx="49">
                  <c:v>Wisconsin 33 C</c:v>
                </c:pt>
                <c:pt idx="50">
                  <c:v>Wyoming 19 C</c:v>
                </c:pt>
              </c:strCache>
            </c:strRef>
          </c:cat>
          <c:val>
            <c:numRef>
              <c:f>Report!$N$67:$N$117</c:f>
              <c:numCache>
                <c:formatCode>0.0</c:formatCode>
                <c:ptCount val="51"/>
                <c:pt idx="0">
                  <c:v>0.2</c:v>
                </c:pt>
                <c:pt idx="1">
                  <c:v>0.2</c:v>
                </c:pt>
                <c:pt idx="2">
                  <c:v>3.2</c:v>
                </c:pt>
                <c:pt idx="3">
                  <c:v>5.2</c:v>
                </c:pt>
                <c:pt idx="4">
                  <c:v>5.2</c:v>
                </c:pt>
                <c:pt idx="5">
                  <c:v>3.2</c:v>
                </c:pt>
                <c:pt idx="6">
                  <c:v>0.2</c:v>
                </c:pt>
                <c:pt idx="7">
                  <c:v>0.2</c:v>
                </c:pt>
                <c:pt idx="8">
                  <c:v>5.2</c:v>
                </c:pt>
                <c:pt idx="9">
                  <c:v>5.2</c:v>
                </c:pt>
                <c:pt idx="10">
                  <c:v>0.2</c:v>
                </c:pt>
                <c:pt idx="11">
                  <c:v>3.2</c:v>
                </c:pt>
                <c:pt idx="12">
                  <c:v>5.2</c:v>
                </c:pt>
                <c:pt idx="13">
                  <c:v>5.2</c:v>
                </c:pt>
                <c:pt idx="14">
                  <c:v>3.2</c:v>
                </c:pt>
                <c:pt idx="15">
                  <c:v>0.2</c:v>
                </c:pt>
                <c:pt idx="16">
                  <c:v>5.2</c:v>
                </c:pt>
                <c:pt idx="17">
                  <c:v>5.2</c:v>
                </c:pt>
                <c:pt idx="18">
                  <c:v>5.2</c:v>
                </c:pt>
                <c:pt idx="19">
                  <c:v>5.2</c:v>
                </c:pt>
                <c:pt idx="20">
                  <c:v>0.2</c:v>
                </c:pt>
                <c:pt idx="21">
                  <c:v>5.2</c:v>
                </c:pt>
                <c:pt idx="22">
                  <c:v>3.2</c:v>
                </c:pt>
                <c:pt idx="23">
                  <c:v>0.2</c:v>
                </c:pt>
                <c:pt idx="24">
                  <c:v>3.2</c:v>
                </c:pt>
                <c:pt idx="25">
                  <c:v>0.2</c:v>
                </c:pt>
                <c:pt idx="26">
                  <c:v>3.2</c:v>
                </c:pt>
                <c:pt idx="27">
                  <c:v>3.2</c:v>
                </c:pt>
                <c:pt idx="28">
                  <c:v>5.2</c:v>
                </c:pt>
                <c:pt idx="29">
                  <c:v>0.2</c:v>
                </c:pt>
                <c:pt idx="30">
                  <c:v>5.2</c:v>
                </c:pt>
                <c:pt idx="31">
                  <c:v>0.2</c:v>
                </c:pt>
                <c:pt idx="32">
                  <c:v>5.2</c:v>
                </c:pt>
                <c:pt idx="33">
                  <c:v>0.2</c:v>
                </c:pt>
                <c:pt idx="34">
                  <c:v>3.2</c:v>
                </c:pt>
                <c:pt idx="35">
                  <c:v>5.2</c:v>
                </c:pt>
                <c:pt idx="36">
                  <c:v>0.2</c:v>
                </c:pt>
                <c:pt idx="37">
                  <c:v>3.2</c:v>
                </c:pt>
                <c:pt idx="38">
                  <c:v>0.2</c:v>
                </c:pt>
                <c:pt idx="39">
                  <c:v>5.2</c:v>
                </c:pt>
                <c:pt idx="40">
                  <c:v>0.2</c:v>
                </c:pt>
                <c:pt idx="41">
                  <c:v>3.2</c:v>
                </c:pt>
                <c:pt idx="42">
                  <c:v>5.2</c:v>
                </c:pt>
                <c:pt idx="43">
                  <c:v>5.2</c:v>
                </c:pt>
                <c:pt idx="44">
                  <c:v>3.2</c:v>
                </c:pt>
                <c:pt idx="45">
                  <c:v>0.2</c:v>
                </c:pt>
                <c:pt idx="46">
                  <c:v>0.2</c:v>
                </c:pt>
                <c:pt idx="47">
                  <c:v>5.2</c:v>
                </c:pt>
                <c:pt idx="48">
                  <c:v>5.2</c:v>
                </c:pt>
                <c:pt idx="49">
                  <c:v>0.2</c:v>
                </c:pt>
                <c:pt idx="50">
                  <c:v>0.2</c:v>
                </c:pt>
              </c:numCache>
            </c:numRef>
          </c:val>
          <c:extLst>
            <c:ext xmlns:c16="http://schemas.microsoft.com/office/drawing/2014/chart" uri="{C3380CC4-5D6E-409C-BE32-E72D297353CC}">
              <c16:uniqueId val="{0000000C-5A85-4BA5-B042-2247E6AA844D}"/>
            </c:ext>
          </c:extLst>
        </c:ser>
        <c:ser>
          <c:idx val="8"/>
          <c:order val="21"/>
          <c:tx>
            <c:strRef>
              <c:f>Report!$N$120</c:f>
              <c:strCache>
                <c:ptCount val="1"/>
                <c:pt idx="0">
                  <c:v>ab</c:v>
                </c:pt>
              </c:strCache>
            </c:strRef>
          </c:tx>
          <c:spPr>
            <a:noFill/>
            <a:ln>
              <a:noFill/>
            </a:ln>
            <a:effectLst/>
          </c:spPr>
          <c:invertIfNegative val="0"/>
          <c:val>
            <c:numRef>
              <c:f>Report!$N$121:$N$171</c:f>
              <c:numCache>
                <c:formatCode>0.0</c:formatCode>
                <c:ptCount val="51"/>
                <c:pt idx="0">
                  <c:v>5.4</c:v>
                </c:pt>
                <c:pt idx="1">
                  <c:v>5.4</c:v>
                </c:pt>
                <c:pt idx="2">
                  <c:v>2.4</c:v>
                </c:pt>
                <c:pt idx="3">
                  <c:v>0.39999999999999986</c:v>
                </c:pt>
                <c:pt idx="4">
                  <c:v>0.39999999999999986</c:v>
                </c:pt>
                <c:pt idx="5">
                  <c:v>2.4</c:v>
                </c:pt>
                <c:pt idx="6">
                  <c:v>5.4</c:v>
                </c:pt>
                <c:pt idx="7">
                  <c:v>5.4</c:v>
                </c:pt>
                <c:pt idx="8">
                  <c:v>0.39999999999999986</c:v>
                </c:pt>
                <c:pt idx="9">
                  <c:v>0.39999999999999986</c:v>
                </c:pt>
                <c:pt idx="10">
                  <c:v>5.4</c:v>
                </c:pt>
                <c:pt idx="11">
                  <c:v>2.4</c:v>
                </c:pt>
                <c:pt idx="12">
                  <c:v>0.39999999999999986</c:v>
                </c:pt>
                <c:pt idx="13">
                  <c:v>0.39999999999999986</c:v>
                </c:pt>
                <c:pt idx="14">
                  <c:v>2.4</c:v>
                </c:pt>
                <c:pt idx="15">
                  <c:v>5.4</c:v>
                </c:pt>
                <c:pt idx="16">
                  <c:v>0.39999999999999986</c:v>
                </c:pt>
                <c:pt idx="17">
                  <c:v>0.39999999999999986</c:v>
                </c:pt>
                <c:pt idx="18">
                  <c:v>0.39999999999999986</c:v>
                </c:pt>
                <c:pt idx="19">
                  <c:v>0.39999999999999986</c:v>
                </c:pt>
                <c:pt idx="20">
                  <c:v>5.4</c:v>
                </c:pt>
                <c:pt idx="21">
                  <c:v>0.39999999999999986</c:v>
                </c:pt>
                <c:pt idx="22">
                  <c:v>2.4</c:v>
                </c:pt>
                <c:pt idx="23">
                  <c:v>5.4</c:v>
                </c:pt>
                <c:pt idx="24">
                  <c:v>2.4</c:v>
                </c:pt>
                <c:pt idx="25">
                  <c:v>5.4</c:v>
                </c:pt>
                <c:pt idx="26">
                  <c:v>2.4</c:v>
                </c:pt>
                <c:pt idx="27">
                  <c:v>2.4</c:v>
                </c:pt>
                <c:pt idx="28">
                  <c:v>0.39999999999999986</c:v>
                </c:pt>
                <c:pt idx="29">
                  <c:v>5.4</c:v>
                </c:pt>
                <c:pt idx="30">
                  <c:v>0.39999999999999986</c:v>
                </c:pt>
                <c:pt idx="31">
                  <c:v>5.4</c:v>
                </c:pt>
                <c:pt idx="32">
                  <c:v>0.39999999999999986</c:v>
                </c:pt>
                <c:pt idx="33">
                  <c:v>5.4</c:v>
                </c:pt>
                <c:pt idx="34">
                  <c:v>2.4</c:v>
                </c:pt>
                <c:pt idx="35">
                  <c:v>0.39999999999999986</c:v>
                </c:pt>
                <c:pt idx="36">
                  <c:v>5.4</c:v>
                </c:pt>
                <c:pt idx="37">
                  <c:v>2.4</c:v>
                </c:pt>
                <c:pt idx="38">
                  <c:v>5.4</c:v>
                </c:pt>
                <c:pt idx="39">
                  <c:v>0.39999999999999986</c:v>
                </c:pt>
                <c:pt idx="40">
                  <c:v>5.4</c:v>
                </c:pt>
                <c:pt idx="41">
                  <c:v>2.4</c:v>
                </c:pt>
                <c:pt idx="42">
                  <c:v>0.39999999999999986</c:v>
                </c:pt>
                <c:pt idx="43">
                  <c:v>0.39999999999999986</c:v>
                </c:pt>
                <c:pt idx="44">
                  <c:v>2.4</c:v>
                </c:pt>
                <c:pt idx="45">
                  <c:v>5.4</c:v>
                </c:pt>
                <c:pt idx="46">
                  <c:v>5.4</c:v>
                </c:pt>
                <c:pt idx="47">
                  <c:v>0.39999999999999986</c:v>
                </c:pt>
                <c:pt idx="48">
                  <c:v>0.39999999999999986</c:v>
                </c:pt>
                <c:pt idx="49">
                  <c:v>5.4</c:v>
                </c:pt>
                <c:pt idx="50">
                  <c:v>5.4</c:v>
                </c:pt>
              </c:numCache>
            </c:numRef>
          </c:val>
          <c:extLst>
            <c:ext xmlns:c16="http://schemas.microsoft.com/office/drawing/2014/chart" uri="{C3380CC4-5D6E-409C-BE32-E72D297353CC}">
              <c16:uniqueId val="{0000000D-5A85-4BA5-B042-2247E6AA844D}"/>
            </c:ext>
          </c:extLst>
        </c:ser>
        <c:ser>
          <c:idx val="2"/>
          <c:order val="22"/>
          <c:tx>
            <c:strRef>
              <c:f>Report!$O$66</c:f>
              <c:strCache>
                <c:ptCount val="1"/>
                <c:pt idx="0">
                  <c:v>Handmarked Paper Ballots or Printed by Touchscreen? 2022:</c:v>
                </c:pt>
              </c:strCache>
            </c:strRef>
          </c:tx>
          <c:spPr>
            <a:solidFill>
              <a:srgbClr val="7030A0"/>
            </a:solidFill>
            <a:ln>
              <a:noFill/>
            </a:ln>
            <a:effectLst/>
          </c:spPr>
          <c:invertIfNegative val="0"/>
          <c:cat>
            <c:strRef>
              <c:f>Report!$B$67:$B$117</c:f>
              <c:strCache>
                <c:ptCount val="51"/>
                <c:pt idx="0">
                  <c:v>Alabama 21 C</c:v>
                </c:pt>
                <c:pt idx="1">
                  <c:v>Alaska 33 B</c:v>
                </c:pt>
                <c:pt idx="2">
                  <c:v>Arizona 47 A</c:v>
                </c:pt>
                <c:pt idx="3">
                  <c:v>Arkansas 26 C</c:v>
                </c:pt>
                <c:pt idx="4">
                  <c:v>California 49 A</c:v>
                </c:pt>
                <c:pt idx="5">
                  <c:v>Colorado 59 A</c:v>
                </c:pt>
                <c:pt idx="6">
                  <c:v>Connecticut 35 B</c:v>
                </c:pt>
                <c:pt idx="7">
                  <c:v>Delaware 43 B</c:v>
                </c:pt>
                <c:pt idx="8">
                  <c:v>Dist.of Columbia 45 A</c:v>
                </c:pt>
                <c:pt idx="9">
                  <c:v>Florida 50 A</c:v>
                </c:pt>
                <c:pt idx="10">
                  <c:v>Georgia 40 B</c:v>
                </c:pt>
                <c:pt idx="11">
                  <c:v>Hawaii 53 A</c:v>
                </c:pt>
                <c:pt idx="12">
                  <c:v>Idaho 33 B</c:v>
                </c:pt>
                <c:pt idx="13">
                  <c:v>Illinois 48 A</c:v>
                </c:pt>
                <c:pt idx="14">
                  <c:v>Indiana 15 C</c:v>
                </c:pt>
                <c:pt idx="15">
                  <c:v>Iowa 38 B</c:v>
                </c:pt>
                <c:pt idx="16">
                  <c:v>Kansas 41 B</c:v>
                </c:pt>
                <c:pt idx="17">
                  <c:v>Kentucky 35 B</c:v>
                </c:pt>
                <c:pt idx="18">
                  <c:v>Louisiana 21 C</c:v>
                </c:pt>
                <c:pt idx="19">
                  <c:v>Maine 39 B</c:v>
                </c:pt>
                <c:pt idx="20">
                  <c:v>Maryland 40 B</c:v>
                </c:pt>
                <c:pt idx="21">
                  <c:v>Massachusetts 48 A</c:v>
                </c:pt>
                <c:pt idx="22">
                  <c:v>Michigan 55 A</c:v>
                </c:pt>
                <c:pt idx="23">
                  <c:v>Minnesota 41 B</c:v>
                </c:pt>
                <c:pt idx="24">
                  <c:v>Mississippi 18 C</c:v>
                </c:pt>
                <c:pt idx="25">
                  <c:v>Missouri 40 B</c:v>
                </c:pt>
                <c:pt idx="26">
                  <c:v>Montana 51 A</c:v>
                </c:pt>
                <c:pt idx="27">
                  <c:v>Nebraska 22 C</c:v>
                </c:pt>
                <c:pt idx="28">
                  <c:v>Nevada 43 B</c:v>
                </c:pt>
                <c:pt idx="29">
                  <c:v>New Hampshire 15 C</c:v>
                </c:pt>
                <c:pt idx="30">
                  <c:v>New Jersey 44 A</c:v>
                </c:pt>
                <c:pt idx="31">
                  <c:v>New Mexico 35 B</c:v>
                </c:pt>
                <c:pt idx="32">
                  <c:v>New York 39 B</c:v>
                </c:pt>
                <c:pt idx="33">
                  <c:v>North Carolina 31 C</c:v>
                </c:pt>
                <c:pt idx="34">
                  <c:v>North Dakota 17 C</c:v>
                </c:pt>
                <c:pt idx="35">
                  <c:v>Ohio 54 A</c:v>
                </c:pt>
                <c:pt idx="36">
                  <c:v>Oklahoma 14 C</c:v>
                </c:pt>
                <c:pt idx="37">
                  <c:v>Oregon 43 A</c:v>
                </c:pt>
                <c:pt idx="38">
                  <c:v>Pennsylvania 31 C</c:v>
                </c:pt>
                <c:pt idx="39">
                  <c:v>Rhode Island 54 A</c:v>
                </c:pt>
                <c:pt idx="40">
                  <c:v>South Carolina 25 C</c:v>
                </c:pt>
                <c:pt idx="41">
                  <c:v>South Dakota 25 C</c:v>
                </c:pt>
                <c:pt idx="42">
                  <c:v>Tennessee 22 C</c:v>
                </c:pt>
                <c:pt idx="43">
                  <c:v>Texas 35 B</c:v>
                </c:pt>
                <c:pt idx="44">
                  <c:v>Utah 45 A</c:v>
                </c:pt>
                <c:pt idx="45">
                  <c:v>Vermont 40 B</c:v>
                </c:pt>
                <c:pt idx="46">
                  <c:v>Virginia 31 C</c:v>
                </c:pt>
                <c:pt idx="47">
                  <c:v>Washington 45 A</c:v>
                </c:pt>
                <c:pt idx="48">
                  <c:v>West Virginia 43 A</c:v>
                </c:pt>
                <c:pt idx="49">
                  <c:v>Wisconsin 33 C</c:v>
                </c:pt>
                <c:pt idx="50">
                  <c:v>Wyoming 19 C</c:v>
                </c:pt>
              </c:strCache>
            </c:strRef>
          </c:cat>
          <c:val>
            <c:numRef>
              <c:f>Report!$O$67:$O$117</c:f>
              <c:numCache>
                <c:formatCode>0.0</c:formatCode>
                <c:ptCount val="51"/>
                <c:pt idx="0">
                  <c:v>5.2</c:v>
                </c:pt>
                <c:pt idx="1">
                  <c:v>5.2</c:v>
                </c:pt>
                <c:pt idx="2">
                  <c:v>5.2</c:v>
                </c:pt>
                <c:pt idx="3">
                  <c:v>4.2</c:v>
                </c:pt>
                <c:pt idx="4">
                  <c:v>5.2</c:v>
                </c:pt>
                <c:pt idx="5">
                  <c:v>5.2</c:v>
                </c:pt>
                <c:pt idx="6">
                  <c:v>5.2</c:v>
                </c:pt>
                <c:pt idx="7">
                  <c:v>4.2</c:v>
                </c:pt>
                <c:pt idx="8">
                  <c:v>5.2</c:v>
                </c:pt>
                <c:pt idx="9">
                  <c:v>5.2</c:v>
                </c:pt>
                <c:pt idx="10">
                  <c:v>4.2</c:v>
                </c:pt>
                <c:pt idx="11">
                  <c:v>5.2</c:v>
                </c:pt>
                <c:pt idx="12">
                  <c:v>5.2</c:v>
                </c:pt>
                <c:pt idx="13">
                  <c:v>5.2</c:v>
                </c:pt>
                <c:pt idx="14">
                  <c:v>2.1800000000000002</c:v>
                </c:pt>
                <c:pt idx="15">
                  <c:v>5.2</c:v>
                </c:pt>
                <c:pt idx="16">
                  <c:v>4.2</c:v>
                </c:pt>
                <c:pt idx="17">
                  <c:v>5.2</c:v>
                </c:pt>
                <c:pt idx="18">
                  <c:v>0.2</c:v>
                </c:pt>
                <c:pt idx="19">
                  <c:v>5.2</c:v>
                </c:pt>
                <c:pt idx="20">
                  <c:v>5.2</c:v>
                </c:pt>
                <c:pt idx="21">
                  <c:v>5.2</c:v>
                </c:pt>
                <c:pt idx="22">
                  <c:v>5.2</c:v>
                </c:pt>
                <c:pt idx="23">
                  <c:v>5.2</c:v>
                </c:pt>
                <c:pt idx="24">
                  <c:v>1.49</c:v>
                </c:pt>
                <c:pt idx="25">
                  <c:v>5.2</c:v>
                </c:pt>
                <c:pt idx="26">
                  <c:v>5.2</c:v>
                </c:pt>
                <c:pt idx="27">
                  <c:v>5.2</c:v>
                </c:pt>
                <c:pt idx="28">
                  <c:v>4.2</c:v>
                </c:pt>
                <c:pt idx="29">
                  <c:v>5.2</c:v>
                </c:pt>
                <c:pt idx="30">
                  <c:v>1.0399999999999998</c:v>
                </c:pt>
                <c:pt idx="31">
                  <c:v>5.2</c:v>
                </c:pt>
                <c:pt idx="32">
                  <c:v>5.2</c:v>
                </c:pt>
                <c:pt idx="33">
                  <c:v>4.2</c:v>
                </c:pt>
                <c:pt idx="34">
                  <c:v>5.2</c:v>
                </c:pt>
                <c:pt idx="35">
                  <c:v>4.2</c:v>
                </c:pt>
                <c:pt idx="36">
                  <c:v>5.2</c:v>
                </c:pt>
                <c:pt idx="37">
                  <c:v>5.2</c:v>
                </c:pt>
                <c:pt idx="38">
                  <c:v>4.2</c:v>
                </c:pt>
                <c:pt idx="39">
                  <c:v>5.2</c:v>
                </c:pt>
                <c:pt idx="40">
                  <c:v>4.2</c:v>
                </c:pt>
                <c:pt idx="41">
                  <c:v>5.2</c:v>
                </c:pt>
                <c:pt idx="42">
                  <c:v>1.43</c:v>
                </c:pt>
                <c:pt idx="43">
                  <c:v>2.6</c:v>
                </c:pt>
                <c:pt idx="44">
                  <c:v>5.2</c:v>
                </c:pt>
                <c:pt idx="45">
                  <c:v>5.2</c:v>
                </c:pt>
                <c:pt idx="46">
                  <c:v>5.2</c:v>
                </c:pt>
                <c:pt idx="47">
                  <c:v>5.2</c:v>
                </c:pt>
                <c:pt idx="48">
                  <c:v>4.2</c:v>
                </c:pt>
                <c:pt idx="49">
                  <c:v>5.2</c:v>
                </c:pt>
                <c:pt idx="50">
                  <c:v>4.2</c:v>
                </c:pt>
              </c:numCache>
            </c:numRef>
          </c:val>
          <c:extLst>
            <c:ext xmlns:c16="http://schemas.microsoft.com/office/drawing/2014/chart" uri="{C3380CC4-5D6E-409C-BE32-E72D297353CC}">
              <c16:uniqueId val="{00000000-5A85-4BA5-B042-2247E6AA844D}"/>
            </c:ext>
          </c:extLst>
        </c:ser>
        <c:ser>
          <c:idx val="9"/>
          <c:order val="23"/>
          <c:tx>
            <c:strRef>
              <c:f>Report!$O$120</c:f>
              <c:strCache>
                <c:ptCount val="1"/>
                <c:pt idx="0">
                  <c:v>do</c:v>
                </c:pt>
              </c:strCache>
            </c:strRef>
          </c:tx>
          <c:spPr>
            <a:noFill/>
            <a:ln>
              <a:noFill/>
            </a:ln>
            <a:effectLst/>
          </c:spPr>
          <c:invertIfNegative val="0"/>
          <c:val>
            <c:numRef>
              <c:f>Report!$O$121:$O$171</c:f>
              <c:numCache>
                <c:formatCode>0.0</c:formatCode>
                <c:ptCount val="51"/>
                <c:pt idx="0">
                  <c:v>0.39999999999999986</c:v>
                </c:pt>
                <c:pt idx="1">
                  <c:v>0.39999999999999986</c:v>
                </c:pt>
                <c:pt idx="2">
                  <c:v>0.39999999999999986</c:v>
                </c:pt>
                <c:pt idx="3">
                  <c:v>1.3999999999999997</c:v>
                </c:pt>
                <c:pt idx="4">
                  <c:v>0.39999999999999986</c:v>
                </c:pt>
                <c:pt idx="5">
                  <c:v>0.39999999999999986</c:v>
                </c:pt>
                <c:pt idx="6">
                  <c:v>0.39999999999999986</c:v>
                </c:pt>
                <c:pt idx="7">
                  <c:v>1.3999999999999997</c:v>
                </c:pt>
                <c:pt idx="8">
                  <c:v>0.39999999999999986</c:v>
                </c:pt>
                <c:pt idx="9">
                  <c:v>0.39999999999999986</c:v>
                </c:pt>
                <c:pt idx="10">
                  <c:v>1.3999999999999997</c:v>
                </c:pt>
                <c:pt idx="11">
                  <c:v>0.39999999999999986</c:v>
                </c:pt>
                <c:pt idx="12">
                  <c:v>0.39999999999999986</c:v>
                </c:pt>
                <c:pt idx="13">
                  <c:v>0.39999999999999986</c:v>
                </c:pt>
                <c:pt idx="14">
                  <c:v>3.42</c:v>
                </c:pt>
                <c:pt idx="15">
                  <c:v>0.39999999999999986</c:v>
                </c:pt>
                <c:pt idx="16">
                  <c:v>1.3999999999999997</c:v>
                </c:pt>
                <c:pt idx="17">
                  <c:v>0.39999999999999986</c:v>
                </c:pt>
                <c:pt idx="18">
                  <c:v>5.4</c:v>
                </c:pt>
                <c:pt idx="19">
                  <c:v>0.39999999999999986</c:v>
                </c:pt>
                <c:pt idx="20">
                  <c:v>0.39999999999999986</c:v>
                </c:pt>
                <c:pt idx="21">
                  <c:v>0.39999999999999986</c:v>
                </c:pt>
                <c:pt idx="22">
                  <c:v>0.39999999999999986</c:v>
                </c:pt>
                <c:pt idx="23">
                  <c:v>0.39999999999999986</c:v>
                </c:pt>
                <c:pt idx="24">
                  <c:v>4.1099999999999994</c:v>
                </c:pt>
                <c:pt idx="25">
                  <c:v>0.39999999999999986</c:v>
                </c:pt>
                <c:pt idx="26">
                  <c:v>0.39999999999999986</c:v>
                </c:pt>
                <c:pt idx="27">
                  <c:v>0.39999999999999986</c:v>
                </c:pt>
                <c:pt idx="28">
                  <c:v>1.3999999999999997</c:v>
                </c:pt>
                <c:pt idx="29">
                  <c:v>0.39999999999999986</c:v>
                </c:pt>
                <c:pt idx="30">
                  <c:v>4.5600000000000005</c:v>
                </c:pt>
                <c:pt idx="31">
                  <c:v>0.39999999999999986</c:v>
                </c:pt>
                <c:pt idx="32">
                  <c:v>0.39999999999999986</c:v>
                </c:pt>
                <c:pt idx="33">
                  <c:v>1.3999999999999997</c:v>
                </c:pt>
                <c:pt idx="34">
                  <c:v>0.39999999999999986</c:v>
                </c:pt>
                <c:pt idx="35">
                  <c:v>1.3999999999999997</c:v>
                </c:pt>
                <c:pt idx="36">
                  <c:v>0.39999999999999986</c:v>
                </c:pt>
                <c:pt idx="37">
                  <c:v>0.39999999999999986</c:v>
                </c:pt>
                <c:pt idx="38">
                  <c:v>1.3999999999999997</c:v>
                </c:pt>
                <c:pt idx="39">
                  <c:v>0.39999999999999986</c:v>
                </c:pt>
                <c:pt idx="40">
                  <c:v>1.3999999999999997</c:v>
                </c:pt>
                <c:pt idx="41">
                  <c:v>0.39999999999999986</c:v>
                </c:pt>
                <c:pt idx="42">
                  <c:v>4.17</c:v>
                </c:pt>
                <c:pt idx="43">
                  <c:v>3</c:v>
                </c:pt>
                <c:pt idx="44">
                  <c:v>0.39999999999999986</c:v>
                </c:pt>
                <c:pt idx="45">
                  <c:v>0.39999999999999986</c:v>
                </c:pt>
                <c:pt idx="46">
                  <c:v>0.39999999999999986</c:v>
                </c:pt>
                <c:pt idx="47">
                  <c:v>0.39999999999999986</c:v>
                </c:pt>
                <c:pt idx="48">
                  <c:v>1.3999999999999997</c:v>
                </c:pt>
                <c:pt idx="49">
                  <c:v>0.39999999999999986</c:v>
                </c:pt>
                <c:pt idx="50">
                  <c:v>1.3999999999999997</c:v>
                </c:pt>
              </c:numCache>
            </c:numRef>
          </c:val>
          <c:extLst>
            <c:ext xmlns:c16="http://schemas.microsoft.com/office/drawing/2014/chart" uri="{C3380CC4-5D6E-409C-BE32-E72D297353CC}">
              <c16:uniqueId val="{00000001-5A85-4BA5-B042-2247E6AA844D}"/>
            </c:ext>
          </c:extLst>
        </c:ser>
        <c:ser>
          <c:idx val="4"/>
          <c:order val="24"/>
          <c:tx>
            <c:strRef>
              <c:f>Report!$P$66</c:f>
              <c:strCache>
                <c:ptCount val="1"/>
                <c:pt idx="0">
                  <c:v>Do They Audit Results by Hand Tallying Some Ballots?</c:v>
                </c:pt>
              </c:strCache>
            </c:strRef>
          </c:tx>
          <c:spPr>
            <a:solidFill>
              <a:srgbClr val="CBA7FF"/>
            </a:solidFill>
            <a:ln>
              <a:noFill/>
            </a:ln>
            <a:effectLst/>
          </c:spPr>
          <c:invertIfNegative val="0"/>
          <c:cat>
            <c:strRef>
              <c:f>Report!$B$67:$B$117</c:f>
              <c:strCache>
                <c:ptCount val="51"/>
                <c:pt idx="0">
                  <c:v>Alabama 21 C</c:v>
                </c:pt>
                <c:pt idx="1">
                  <c:v>Alaska 33 B</c:v>
                </c:pt>
                <c:pt idx="2">
                  <c:v>Arizona 47 A</c:v>
                </c:pt>
                <c:pt idx="3">
                  <c:v>Arkansas 26 C</c:v>
                </c:pt>
                <c:pt idx="4">
                  <c:v>California 49 A</c:v>
                </c:pt>
                <c:pt idx="5">
                  <c:v>Colorado 59 A</c:v>
                </c:pt>
                <c:pt idx="6">
                  <c:v>Connecticut 35 B</c:v>
                </c:pt>
                <c:pt idx="7">
                  <c:v>Delaware 43 B</c:v>
                </c:pt>
                <c:pt idx="8">
                  <c:v>Dist.of Columbia 45 A</c:v>
                </c:pt>
                <c:pt idx="9">
                  <c:v>Florida 50 A</c:v>
                </c:pt>
                <c:pt idx="10">
                  <c:v>Georgia 40 B</c:v>
                </c:pt>
                <c:pt idx="11">
                  <c:v>Hawaii 53 A</c:v>
                </c:pt>
                <c:pt idx="12">
                  <c:v>Idaho 33 B</c:v>
                </c:pt>
                <c:pt idx="13">
                  <c:v>Illinois 48 A</c:v>
                </c:pt>
                <c:pt idx="14">
                  <c:v>Indiana 15 C</c:v>
                </c:pt>
                <c:pt idx="15">
                  <c:v>Iowa 38 B</c:v>
                </c:pt>
                <c:pt idx="16">
                  <c:v>Kansas 41 B</c:v>
                </c:pt>
                <c:pt idx="17">
                  <c:v>Kentucky 35 B</c:v>
                </c:pt>
                <c:pt idx="18">
                  <c:v>Louisiana 21 C</c:v>
                </c:pt>
                <c:pt idx="19">
                  <c:v>Maine 39 B</c:v>
                </c:pt>
                <c:pt idx="20">
                  <c:v>Maryland 40 B</c:v>
                </c:pt>
                <c:pt idx="21">
                  <c:v>Massachusetts 48 A</c:v>
                </c:pt>
                <c:pt idx="22">
                  <c:v>Michigan 55 A</c:v>
                </c:pt>
                <c:pt idx="23">
                  <c:v>Minnesota 41 B</c:v>
                </c:pt>
                <c:pt idx="24">
                  <c:v>Mississippi 18 C</c:v>
                </c:pt>
                <c:pt idx="25">
                  <c:v>Missouri 40 B</c:v>
                </c:pt>
                <c:pt idx="26">
                  <c:v>Montana 51 A</c:v>
                </c:pt>
                <c:pt idx="27">
                  <c:v>Nebraska 22 C</c:v>
                </c:pt>
                <c:pt idx="28">
                  <c:v>Nevada 43 B</c:v>
                </c:pt>
                <c:pt idx="29">
                  <c:v>New Hampshire 15 C</c:v>
                </c:pt>
                <c:pt idx="30">
                  <c:v>New Jersey 44 A</c:v>
                </c:pt>
                <c:pt idx="31">
                  <c:v>New Mexico 35 B</c:v>
                </c:pt>
                <c:pt idx="32">
                  <c:v>New York 39 B</c:v>
                </c:pt>
                <c:pt idx="33">
                  <c:v>North Carolina 31 C</c:v>
                </c:pt>
                <c:pt idx="34">
                  <c:v>North Dakota 17 C</c:v>
                </c:pt>
                <c:pt idx="35">
                  <c:v>Ohio 54 A</c:v>
                </c:pt>
                <c:pt idx="36">
                  <c:v>Oklahoma 14 C</c:v>
                </c:pt>
                <c:pt idx="37">
                  <c:v>Oregon 43 A</c:v>
                </c:pt>
                <c:pt idx="38">
                  <c:v>Pennsylvania 31 C</c:v>
                </c:pt>
                <c:pt idx="39">
                  <c:v>Rhode Island 54 A</c:v>
                </c:pt>
                <c:pt idx="40">
                  <c:v>South Carolina 25 C</c:v>
                </c:pt>
                <c:pt idx="41">
                  <c:v>South Dakota 25 C</c:v>
                </c:pt>
                <c:pt idx="42">
                  <c:v>Tennessee 22 C</c:v>
                </c:pt>
                <c:pt idx="43">
                  <c:v>Texas 35 B</c:v>
                </c:pt>
                <c:pt idx="44">
                  <c:v>Utah 45 A</c:v>
                </c:pt>
                <c:pt idx="45">
                  <c:v>Vermont 40 B</c:v>
                </c:pt>
                <c:pt idx="46">
                  <c:v>Virginia 31 C</c:v>
                </c:pt>
                <c:pt idx="47">
                  <c:v>Washington 45 A</c:v>
                </c:pt>
                <c:pt idx="48">
                  <c:v>West Virginia 43 A</c:v>
                </c:pt>
                <c:pt idx="49">
                  <c:v>Wisconsin 33 C</c:v>
                </c:pt>
                <c:pt idx="50">
                  <c:v>Wyoming 19 C</c:v>
                </c:pt>
              </c:strCache>
            </c:strRef>
          </c:cat>
          <c:val>
            <c:numRef>
              <c:f>Report!$P$67:$P$117</c:f>
              <c:numCache>
                <c:formatCode>0.0</c:formatCode>
                <c:ptCount val="51"/>
                <c:pt idx="0">
                  <c:v>0.2</c:v>
                </c:pt>
                <c:pt idx="1">
                  <c:v>3.2</c:v>
                </c:pt>
                <c:pt idx="2">
                  <c:v>3.2</c:v>
                </c:pt>
                <c:pt idx="3">
                  <c:v>5.2</c:v>
                </c:pt>
                <c:pt idx="4">
                  <c:v>3.2</c:v>
                </c:pt>
                <c:pt idx="5">
                  <c:v>5.2</c:v>
                </c:pt>
                <c:pt idx="6">
                  <c:v>1.2</c:v>
                </c:pt>
                <c:pt idx="7">
                  <c:v>5.2</c:v>
                </c:pt>
                <c:pt idx="8">
                  <c:v>5.2</c:v>
                </c:pt>
                <c:pt idx="9">
                  <c:v>5.2</c:v>
                </c:pt>
                <c:pt idx="10">
                  <c:v>5.2</c:v>
                </c:pt>
                <c:pt idx="11">
                  <c:v>5.2</c:v>
                </c:pt>
                <c:pt idx="12">
                  <c:v>0.2</c:v>
                </c:pt>
                <c:pt idx="13">
                  <c:v>3.2</c:v>
                </c:pt>
                <c:pt idx="14">
                  <c:v>0.2</c:v>
                </c:pt>
                <c:pt idx="15">
                  <c:v>5.2</c:v>
                </c:pt>
                <c:pt idx="16">
                  <c:v>5.2</c:v>
                </c:pt>
                <c:pt idx="17">
                  <c:v>5.2</c:v>
                </c:pt>
                <c:pt idx="18">
                  <c:v>0.2</c:v>
                </c:pt>
                <c:pt idx="19">
                  <c:v>0.2</c:v>
                </c:pt>
                <c:pt idx="20">
                  <c:v>5.2</c:v>
                </c:pt>
                <c:pt idx="21">
                  <c:v>5.2</c:v>
                </c:pt>
                <c:pt idx="22">
                  <c:v>5.2</c:v>
                </c:pt>
                <c:pt idx="23">
                  <c:v>3.2</c:v>
                </c:pt>
                <c:pt idx="24">
                  <c:v>0.2</c:v>
                </c:pt>
                <c:pt idx="25">
                  <c:v>5.2</c:v>
                </c:pt>
                <c:pt idx="26">
                  <c:v>5.2</c:v>
                </c:pt>
                <c:pt idx="27">
                  <c:v>0.2</c:v>
                </c:pt>
                <c:pt idx="28">
                  <c:v>1.2</c:v>
                </c:pt>
                <c:pt idx="29">
                  <c:v>0.2</c:v>
                </c:pt>
                <c:pt idx="30">
                  <c:v>0.2</c:v>
                </c:pt>
                <c:pt idx="31">
                  <c:v>5.2</c:v>
                </c:pt>
                <c:pt idx="32">
                  <c:v>5.2</c:v>
                </c:pt>
                <c:pt idx="33">
                  <c:v>5.2</c:v>
                </c:pt>
                <c:pt idx="34">
                  <c:v>0.2</c:v>
                </c:pt>
                <c:pt idx="35">
                  <c:v>5.2</c:v>
                </c:pt>
                <c:pt idx="36">
                  <c:v>0.2</c:v>
                </c:pt>
                <c:pt idx="37">
                  <c:v>5.2</c:v>
                </c:pt>
                <c:pt idx="38">
                  <c:v>1.2</c:v>
                </c:pt>
                <c:pt idx="39">
                  <c:v>5.2</c:v>
                </c:pt>
                <c:pt idx="40">
                  <c:v>0.2</c:v>
                </c:pt>
                <c:pt idx="41">
                  <c:v>0.2</c:v>
                </c:pt>
                <c:pt idx="42">
                  <c:v>0.2</c:v>
                </c:pt>
                <c:pt idx="43">
                  <c:v>5.2</c:v>
                </c:pt>
                <c:pt idx="44">
                  <c:v>5.2</c:v>
                </c:pt>
                <c:pt idx="45">
                  <c:v>4.2</c:v>
                </c:pt>
                <c:pt idx="46">
                  <c:v>5.2</c:v>
                </c:pt>
                <c:pt idx="47">
                  <c:v>3.2</c:v>
                </c:pt>
                <c:pt idx="48">
                  <c:v>5.2</c:v>
                </c:pt>
                <c:pt idx="49">
                  <c:v>3.2</c:v>
                </c:pt>
                <c:pt idx="50">
                  <c:v>0.2</c:v>
                </c:pt>
              </c:numCache>
            </c:numRef>
          </c:val>
          <c:extLst>
            <c:ext xmlns:c16="http://schemas.microsoft.com/office/drawing/2014/chart" uri="{C3380CC4-5D6E-409C-BE32-E72D297353CC}">
              <c16:uniqueId val="{0000000E-5A85-4BA5-B042-2247E6AA844D}"/>
            </c:ext>
          </c:extLst>
        </c:ser>
        <c:ser>
          <c:idx val="11"/>
          <c:order val="25"/>
          <c:tx>
            <c:strRef>
              <c:f>Report!$P$120</c:f>
              <c:strCache>
                <c:ptCount val="1"/>
                <c:pt idx="0">
                  <c:v>ha</c:v>
                </c:pt>
              </c:strCache>
            </c:strRef>
          </c:tx>
          <c:spPr>
            <a:noFill/>
            <a:ln>
              <a:noFill/>
            </a:ln>
            <a:effectLst/>
          </c:spPr>
          <c:invertIfNegative val="0"/>
          <c:val>
            <c:numRef>
              <c:f>Report!$P$121:$P$171</c:f>
              <c:numCache>
                <c:formatCode>0.0</c:formatCode>
                <c:ptCount val="51"/>
                <c:pt idx="0">
                  <c:v>5.4</c:v>
                </c:pt>
                <c:pt idx="1">
                  <c:v>2.4</c:v>
                </c:pt>
                <c:pt idx="2">
                  <c:v>2.4</c:v>
                </c:pt>
                <c:pt idx="3">
                  <c:v>0.39999999999999986</c:v>
                </c:pt>
                <c:pt idx="4">
                  <c:v>2.4</c:v>
                </c:pt>
                <c:pt idx="5">
                  <c:v>0.39999999999999986</c:v>
                </c:pt>
                <c:pt idx="6">
                  <c:v>4.4000000000000004</c:v>
                </c:pt>
                <c:pt idx="7">
                  <c:v>0.39999999999999986</c:v>
                </c:pt>
                <c:pt idx="8">
                  <c:v>0.39999999999999986</c:v>
                </c:pt>
                <c:pt idx="9">
                  <c:v>0.39999999999999986</c:v>
                </c:pt>
                <c:pt idx="10">
                  <c:v>0.39999999999999986</c:v>
                </c:pt>
                <c:pt idx="11">
                  <c:v>0.39999999999999986</c:v>
                </c:pt>
                <c:pt idx="12">
                  <c:v>5.4</c:v>
                </c:pt>
                <c:pt idx="13">
                  <c:v>2.4</c:v>
                </c:pt>
                <c:pt idx="14">
                  <c:v>5.4</c:v>
                </c:pt>
                <c:pt idx="15">
                  <c:v>0.39999999999999986</c:v>
                </c:pt>
                <c:pt idx="16">
                  <c:v>0.39999999999999986</c:v>
                </c:pt>
                <c:pt idx="17">
                  <c:v>0.39999999999999986</c:v>
                </c:pt>
                <c:pt idx="18">
                  <c:v>5.4</c:v>
                </c:pt>
                <c:pt idx="19">
                  <c:v>5.4</c:v>
                </c:pt>
                <c:pt idx="20">
                  <c:v>0.39999999999999986</c:v>
                </c:pt>
                <c:pt idx="21">
                  <c:v>0.39999999999999986</c:v>
                </c:pt>
                <c:pt idx="22">
                  <c:v>0.39999999999999986</c:v>
                </c:pt>
                <c:pt idx="23">
                  <c:v>2.4</c:v>
                </c:pt>
                <c:pt idx="24">
                  <c:v>5.4</c:v>
                </c:pt>
                <c:pt idx="25">
                  <c:v>0.39999999999999986</c:v>
                </c:pt>
                <c:pt idx="26">
                  <c:v>0.39999999999999986</c:v>
                </c:pt>
                <c:pt idx="27">
                  <c:v>5.4</c:v>
                </c:pt>
                <c:pt idx="28">
                  <c:v>4.4000000000000004</c:v>
                </c:pt>
                <c:pt idx="29">
                  <c:v>5.4</c:v>
                </c:pt>
                <c:pt idx="30">
                  <c:v>5.4</c:v>
                </c:pt>
                <c:pt idx="31">
                  <c:v>0.39999999999999986</c:v>
                </c:pt>
                <c:pt idx="32">
                  <c:v>0.39999999999999986</c:v>
                </c:pt>
                <c:pt idx="33">
                  <c:v>0.39999999999999986</c:v>
                </c:pt>
                <c:pt idx="34">
                  <c:v>5.4</c:v>
                </c:pt>
                <c:pt idx="35">
                  <c:v>0.39999999999999986</c:v>
                </c:pt>
                <c:pt idx="36">
                  <c:v>5.4</c:v>
                </c:pt>
                <c:pt idx="37">
                  <c:v>0.39999999999999986</c:v>
                </c:pt>
                <c:pt idx="38">
                  <c:v>4.4000000000000004</c:v>
                </c:pt>
                <c:pt idx="39">
                  <c:v>0.39999999999999986</c:v>
                </c:pt>
                <c:pt idx="40">
                  <c:v>5.4</c:v>
                </c:pt>
                <c:pt idx="41">
                  <c:v>5.4</c:v>
                </c:pt>
                <c:pt idx="42">
                  <c:v>5.4</c:v>
                </c:pt>
                <c:pt idx="43">
                  <c:v>0.39999999999999986</c:v>
                </c:pt>
                <c:pt idx="44">
                  <c:v>0.39999999999999986</c:v>
                </c:pt>
                <c:pt idx="45">
                  <c:v>1.3999999999999997</c:v>
                </c:pt>
                <c:pt idx="46">
                  <c:v>0.39999999999999986</c:v>
                </c:pt>
                <c:pt idx="47">
                  <c:v>2.4</c:v>
                </c:pt>
                <c:pt idx="48">
                  <c:v>0.39999999999999986</c:v>
                </c:pt>
                <c:pt idx="49">
                  <c:v>2.4</c:v>
                </c:pt>
                <c:pt idx="50">
                  <c:v>5.4</c:v>
                </c:pt>
              </c:numCache>
            </c:numRef>
          </c:val>
          <c:extLst>
            <c:ext xmlns:c16="http://schemas.microsoft.com/office/drawing/2014/chart" uri="{C3380CC4-5D6E-409C-BE32-E72D297353CC}">
              <c16:uniqueId val="{0000000F-5A85-4BA5-B042-2247E6AA844D}"/>
            </c:ext>
          </c:extLst>
        </c:ser>
        <c:ser>
          <c:idx val="18"/>
          <c:order val="26"/>
          <c:tx>
            <c:strRef>
              <c:f>Report!$Q$66</c:f>
              <c:strCache>
                <c:ptCount val="1"/>
                <c:pt idx="0">
                  <c:v>How Big Is Audit Sample?</c:v>
                </c:pt>
              </c:strCache>
            </c:strRef>
          </c:tx>
          <c:spPr>
            <a:solidFill>
              <a:srgbClr val="7030A0"/>
            </a:solidFill>
            <a:ln>
              <a:noFill/>
            </a:ln>
            <a:effectLst/>
          </c:spPr>
          <c:invertIfNegative val="0"/>
          <c:val>
            <c:numRef>
              <c:f>Report!$Q$67:$Q$117</c:f>
              <c:numCache>
                <c:formatCode>0.0</c:formatCode>
                <c:ptCount val="51"/>
                <c:pt idx="0">
                  <c:v>0.2</c:v>
                </c:pt>
                <c:pt idx="1">
                  <c:v>1.2</c:v>
                </c:pt>
                <c:pt idx="2">
                  <c:v>1.2</c:v>
                </c:pt>
                <c:pt idx="3">
                  <c:v>2.2000000000000002</c:v>
                </c:pt>
                <c:pt idx="4">
                  <c:v>1.2</c:v>
                </c:pt>
                <c:pt idx="5">
                  <c:v>5.2</c:v>
                </c:pt>
                <c:pt idx="6">
                  <c:v>2.2000000000000002</c:v>
                </c:pt>
                <c:pt idx="7">
                  <c:v>1.2</c:v>
                </c:pt>
                <c:pt idx="8">
                  <c:v>3.2</c:v>
                </c:pt>
                <c:pt idx="9">
                  <c:v>3.2</c:v>
                </c:pt>
                <c:pt idx="10">
                  <c:v>5.2</c:v>
                </c:pt>
                <c:pt idx="11">
                  <c:v>3.2</c:v>
                </c:pt>
                <c:pt idx="12">
                  <c:v>0.2</c:v>
                </c:pt>
                <c:pt idx="13">
                  <c:v>1.2</c:v>
                </c:pt>
                <c:pt idx="14">
                  <c:v>0.2</c:v>
                </c:pt>
                <c:pt idx="15">
                  <c:v>3.2</c:v>
                </c:pt>
                <c:pt idx="16">
                  <c:v>3.2</c:v>
                </c:pt>
                <c:pt idx="17">
                  <c:v>3.2</c:v>
                </c:pt>
                <c:pt idx="18">
                  <c:v>0.2</c:v>
                </c:pt>
                <c:pt idx="19">
                  <c:v>0.2</c:v>
                </c:pt>
                <c:pt idx="20">
                  <c:v>2.2000000000000002</c:v>
                </c:pt>
                <c:pt idx="21">
                  <c:v>3.2</c:v>
                </c:pt>
                <c:pt idx="22">
                  <c:v>2.2000000000000002</c:v>
                </c:pt>
                <c:pt idx="23">
                  <c:v>1.2</c:v>
                </c:pt>
                <c:pt idx="24">
                  <c:v>0.2</c:v>
                </c:pt>
                <c:pt idx="25">
                  <c:v>3.2</c:v>
                </c:pt>
                <c:pt idx="26">
                  <c:v>3.2</c:v>
                </c:pt>
                <c:pt idx="27">
                  <c:v>0.2</c:v>
                </c:pt>
                <c:pt idx="28">
                  <c:v>3.2</c:v>
                </c:pt>
                <c:pt idx="29">
                  <c:v>0.2</c:v>
                </c:pt>
                <c:pt idx="30">
                  <c:v>0.2</c:v>
                </c:pt>
                <c:pt idx="31">
                  <c:v>5.2</c:v>
                </c:pt>
                <c:pt idx="32">
                  <c:v>3.2</c:v>
                </c:pt>
                <c:pt idx="33">
                  <c:v>5.2</c:v>
                </c:pt>
                <c:pt idx="34">
                  <c:v>0.2</c:v>
                </c:pt>
                <c:pt idx="35">
                  <c:v>3.2</c:v>
                </c:pt>
                <c:pt idx="36">
                  <c:v>0.2</c:v>
                </c:pt>
                <c:pt idx="37">
                  <c:v>3.2</c:v>
                </c:pt>
                <c:pt idx="38">
                  <c:v>3.2</c:v>
                </c:pt>
                <c:pt idx="39">
                  <c:v>5.2</c:v>
                </c:pt>
                <c:pt idx="40">
                  <c:v>0.2</c:v>
                </c:pt>
                <c:pt idx="41">
                  <c:v>0.2</c:v>
                </c:pt>
                <c:pt idx="42">
                  <c:v>0.2</c:v>
                </c:pt>
                <c:pt idx="43">
                  <c:v>3.2</c:v>
                </c:pt>
                <c:pt idx="44">
                  <c:v>3.2</c:v>
                </c:pt>
                <c:pt idx="45">
                  <c:v>2.2000000000000002</c:v>
                </c:pt>
                <c:pt idx="46">
                  <c:v>2.2000000000000002</c:v>
                </c:pt>
                <c:pt idx="47">
                  <c:v>1.2</c:v>
                </c:pt>
                <c:pt idx="48">
                  <c:v>3.2</c:v>
                </c:pt>
                <c:pt idx="49">
                  <c:v>1.2</c:v>
                </c:pt>
                <c:pt idx="50">
                  <c:v>0.2</c:v>
                </c:pt>
              </c:numCache>
            </c:numRef>
          </c:val>
          <c:extLst>
            <c:ext xmlns:c16="http://schemas.microsoft.com/office/drawing/2014/chart" uri="{C3380CC4-5D6E-409C-BE32-E72D297353CC}">
              <c16:uniqueId val="{00000010-5A85-4BA5-B042-2247E6AA844D}"/>
            </c:ext>
          </c:extLst>
        </c:ser>
        <c:ser>
          <c:idx val="19"/>
          <c:order val="27"/>
          <c:tx>
            <c:strRef>
              <c:f>Report!$Q$120</c:f>
              <c:strCache>
                <c:ptCount val="1"/>
                <c:pt idx="0">
                  <c:v>ad</c:v>
                </c:pt>
              </c:strCache>
            </c:strRef>
          </c:tx>
          <c:spPr>
            <a:noFill/>
            <a:ln>
              <a:noFill/>
            </a:ln>
            <a:effectLst/>
          </c:spPr>
          <c:invertIfNegative val="0"/>
          <c:val>
            <c:numRef>
              <c:f>Report!$Q$121:$Q$171</c:f>
              <c:numCache>
                <c:formatCode>0.0</c:formatCode>
                <c:ptCount val="51"/>
                <c:pt idx="0">
                  <c:v>5.4</c:v>
                </c:pt>
                <c:pt idx="1">
                  <c:v>4.4000000000000004</c:v>
                </c:pt>
                <c:pt idx="2">
                  <c:v>4.4000000000000004</c:v>
                </c:pt>
                <c:pt idx="3">
                  <c:v>3.4</c:v>
                </c:pt>
                <c:pt idx="4">
                  <c:v>4.4000000000000004</c:v>
                </c:pt>
                <c:pt idx="5">
                  <c:v>0.39999999999999986</c:v>
                </c:pt>
                <c:pt idx="6">
                  <c:v>3.4</c:v>
                </c:pt>
                <c:pt idx="7">
                  <c:v>4.4000000000000004</c:v>
                </c:pt>
                <c:pt idx="8">
                  <c:v>2.4</c:v>
                </c:pt>
                <c:pt idx="9">
                  <c:v>2.4</c:v>
                </c:pt>
                <c:pt idx="10">
                  <c:v>0.39999999999999986</c:v>
                </c:pt>
                <c:pt idx="11">
                  <c:v>2.4</c:v>
                </c:pt>
                <c:pt idx="12">
                  <c:v>5.4</c:v>
                </c:pt>
                <c:pt idx="13">
                  <c:v>4.4000000000000004</c:v>
                </c:pt>
                <c:pt idx="14">
                  <c:v>5.4</c:v>
                </c:pt>
                <c:pt idx="15">
                  <c:v>2.4</c:v>
                </c:pt>
                <c:pt idx="16">
                  <c:v>2.4</c:v>
                </c:pt>
                <c:pt idx="17">
                  <c:v>2.4</c:v>
                </c:pt>
                <c:pt idx="18">
                  <c:v>5.4</c:v>
                </c:pt>
                <c:pt idx="19">
                  <c:v>5.4</c:v>
                </c:pt>
                <c:pt idx="20">
                  <c:v>3.4</c:v>
                </c:pt>
                <c:pt idx="21">
                  <c:v>2.4</c:v>
                </c:pt>
                <c:pt idx="22">
                  <c:v>3.4</c:v>
                </c:pt>
                <c:pt idx="23">
                  <c:v>4.4000000000000004</c:v>
                </c:pt>
                <c:pt idx="24">
                  <c:v>5.4</c:v>
                </c:pt>
                <c:pt idx="25">
                  <c:v>2.4</c:v>
                </c:pt>
                <c:pt idx="26">
                  <c:v>2.4</c:v>
                </c:pt>
                <c:pt idx="27">
                  <c:v>5.4</c:v>
                </c:pt>
                <c:pt idx="28">
                  <c:v>2.4</c:v>
                </c:pt>
                <c:pt idx="29">
                  <c:v>5.4</c:v>
                </c:pt>
                <c:pt idx="30">
                  <c:v>5.4</c:v>
                </c:pt>
                <c:pt idx="31">
                  <c:v>0.39999999999999986</c:v>
                </c:pt>
                <c:pt idx="32">
                  <c:v>2.4</c:v>
                </c:pt>
                <c:pt idx="33">
                  <c:v>0.39999999999999986</c:v>
                </c:pt>
                <c:pt idx="34">
                  <c:v>5.4</c:v>
                </c:pt>
                <c:pt idx="35">
                  <c:v>2.4</c:v>
                </c:pt>
                <c:pt idx="36">
                  <c:v>5.4</c:v>
                </c:pt>
                <c:pt idx="37">
                  <c:v>2.4</c:v>
                </c:pt>
                <c:pt idx="38">
                  <c:v>2.4</c:v>
                </c:pt>
                <c:pt idx="39">
                  <c:v>0.39999999999999986</c:v>
                </c:pt>
                <c:pt idx="40">
                  <c:v>5.4</c:v>
                </c:pt>
                <c:pt idx="41">
                  <c:v>5.4</c:v>
                </c:pt>
                <c:pt idx="42">
                  <c:v>5.4</c:v>
                </c:pt>
                <c:pt idx="43">
                  <c:v>2.4</c:v>
                </c:pt>
                <c:pt idx="44">
                  <c:v>2.4</c:v>
                </c:pt>
                <c:pt idx="45">
                  <c:v>3.4</c:v>
                </c:pt>
                <c:pt idx="46">
                  <c:v>3.4</c:v>
                </c:pt>
                <c:pt idx="47">
                  <c:v>4.4000000000000004</c:v>
                </c:pt>
                <c:pt idx="48">
                  <c:v>2.4</c:v>
                </c:pt>
                <c:pt idx="49">
                  <c:v>4.4000000000000004</c:v>
                </c:pt>
                <c:pt idx="50">
                  <c:v>5.4</c:v>
                </c:pt>
              </c:numCache>
            </c:numRef>
          </c:val>
          <c:extLst>
            <c:ext xmlns:c16="http://schemas.microsoft.com/office/drawing/2014/chart" uri="{C3380CC4-5D6E-409C-BE32-E72D297353CC}">
              <c16:uniqueId val="{00000011-5A85-4BA5-B042-2247E6AA844D}"/>
            </c:ext>
          </c:extLst>
        </c:ser>
        <c:ser>
          <c:idx val="5"/>
          <c:order val="28"/>
          <c:tx>
            <c:strRef>
              <c:f>Report!$R$66</c:f>
              <c:strCache>
                <c:ptCount val="1"/>
                <c:pt idx="0">
                  <c:v>Number of Contests Audited:</c:v>
                </c:pt>
              </c:strCache>
            </c:strRef>
          </c:tx>
          <c:spPr>
            <a:solidFill>
              <a:srgbClr val="CBA7FF"/>
            </a:solidFill>
            <a:ln>
              <a:noFill/>
            </a:ln>
            <a:effectLst/>
          </c:spPr>
          <c:invertIfNegative val="0"/>
          <c:cat>
            <c:strRef>
              <c:f>Report!$B$67:$B$117</c:f>
              <c:strCache>
                <c:ptCount val="51"/>
                <c:pt idx="0">
                  <c:v>Alabama 21 C</c:v>
                </c:pt>
                <c:pt idx="1">
                  <c:v>Alaska 33 B</c:v>
                </c:pt>
                <c:pt idx="2">
                  <c:v>Arizona 47 A</c:v>
                </c:pt>
                <c:pt idx="3">
                  <c:v>Arkansas 26 C</c:v>
                </c:pt>
                <c:pt idx="4">
                  <c:v>California 49 A</c:v>
                </c:pt>
                <c:pt idx="5">
                  <c:v>Colorado 59 A</c:v>
                </c:pt>
                <c:pt idx="6">
                  <c:v>Connecticut 35 B</c:v>
                </c:pt>
                <c:pt idx="7">
                  <c:v>Delaware 43 B</c:v>
                </c:pt>
                <c:pt idx="8">
                  <c:v>Dist.of Columbia 45 A</c:v>
                </c:pt>
                <c:pt idx="9">
                  <c:v>Florida 50 A</c:v>
                </c:pt>
                <c:pt idx="10">
                  <c:v>Georgia 40 B</c:v>
                </c:pt>
                <c:pt idx="11">
                  <c:v>Hawaii 53 A</c:v>
                </c:pt>
                <c:pt idx="12">
                  <c:v>Idaho 33 B</c:v>
                </c:pt>
                <c:pt idx="13">
                  <c:v>Illinois 48 A</c:v>
                </c:pt>
                <c:pt idx="14">
                  <c:v>Indiana 15 C</c:v>
                </c:pt>
                <c:pt idx="15">
                  <c:v>Iowa 38 B</c:v>
                </c:pt>
                <c:pt idx="16">
                  <c:v>Kansas 41 B</c:v>
                </c:pt>
                <c:pt idx="17">
                  <c:v>Kentucky 35 B</c:v>
                </c:pt>
                <c:pt idx="18">
                  <c:v>Louisiana 21 C</c:v>
                </c:pt>
                <c:pt idx="19">
                  <c:v>Maine 39 B</c:v>
                </c:pt>
                <c:pt idx="20">
                  <c:v>Maryland 40 B</c:v>
                </c:pt>
                <c:pt idx="21">
                  <c:v>Massachusetts 48 A</c:v>
                </c:pt>
                <c:pt idx="22">
                  <c:v>Michigan 55 A</c:v>
                </c:pt>
                <c:pt idx="23">
                  <c:v>Minnesota 41 B</c:v>
                </c:pt>
                <c:pt idx="24">
                  <c:v>Mississippi 18 C</c:v>
                </c:pt>
                <c:pt idx="25">
                  <c:v>Missouri 40 B</c:v>
                </c:pt>
                <c:pt idx="26">
                  <c:v>Montana 51 A</c:v>
                </c:pt>
                <c:pt idx="27">
                  <c:v>Nebraska 22 C</c:v>
                </c:pt>
                <c:pt idx="28">
                  <c:v>Nevada 43 B</c:v>
                </c:pt>
                <c:pt idx="29">
                  <c:v>New Hampshire 15 C</c:v>
                </c:pt>
                <c:pt idx="30">
                  <c:v>New Jersey 44 A</c:v>
                </c:pt>
                <c:pt idx="31">
                  <c:v>New Mexico 35 B</c:v>
                </c:pt>
                <c:pt idx="32">
                  <c:v>New York 39 B</c:v>
                </c:pt>
                <c:pt idx="33">
                  <c:v>North Carolina 31 C</c:v>
                </c:pt>
                <c:pt idx="34">
                  <c:v>North Dakota 17 C</c:v>
                </c:pt>
                <c:pt idx="35">
                  <c:v>Ohio 54 A</c:v>
                </c:pt>
                <c:pt idx="36">
                  <c:v>Oklahoma 14 C</c:v>
                </c:pt>
                <c:pt idx="37">
                  <c:v>Oregon 43 A</c:v>
                </c:pt>
                <c:pt idx="38">
                  <c:v>Pennsylvania 31 C</c:v>
                </c:pt>
                <c:pt idx="39">
                  <c:v>Rhode Island 54 A</c:v>
                </c:pt>
                <c:pt idx="40">
                  <c:v>South Carolina 25 C</c:v>
                </c:pt>
                <c:pt idx="41">
                  <c:v>South Dakota 25 C</c:v>
                </c:pt>
                <c:pt idx="42">
                  <c:v>Tennessee 22 C</c:v>
                </c:pt>
                <c:pt idx="43">
                  <c:v>Texas 35 B</c:v>
                </c:pt>
                <c:pt idx="44">
                  <c:v>Utah 45 A</c:v>
                </c:pt>
                <c:pt idx="45">
                  <c:v>Vermont 40 B</c:v>
                </c:pt>
                <c:pt idx="46">
                  <c:v>Virginia 31 C</c:v>
                </c:pt>
                <c:pt idx="47">
                  <c:v>Washington 45 A</c:v>
                </c:pt>
                <c:pt idx="48">
                  <c:v>West Virginia 43 A</c:v>
                </c:pt>
                <c:pt idx="49">
                  <c:v>Wisconsin 33 C</c:v>
                </c:pt>
                <c:pt idx="50">
                  <c:v>Wyoming 19 C</c:v>
                </c:pt>
              </c:strCache>
            </c:strRef>
          </c:cat>
          <c:val>
            <c:numRef>
              <c:f>Report!$R$67:$R$117</c:f>
              <c:numCache>
                <c:formatCode>0.0</c:formatCode>
                <c:ptCount val="51"/>
                <c:pt idx="0">
                  <c:v>0.2</c:v>
                </c:pt>
                <c:pt idx="1">
                  <c:v>5.2</c:v>
                </c:pt>
                <c:pt idx="2">
                  <c:v>3.7</c:v>
                </c:pt>
                <c:pt idx="3">
                  <c:v>1.2</c:v>
                </c:pt>
                <c:pt idx="4">
                  <c:v>5.2</c:v>
                </c:pt>
                <c:pt idx="5">
                  <c:v>1.2</c:v>
                </c:pt>
                <c:pt idx="6">
                  <c:v>1.7</c:v>
                </c:pt>
                <c:pt idx="7">
                  <c:v>5.2</c:v>
                </c:pt>
                <c:pt idx="8">
                  <c:v>3.2</c:v>
                </c:pt>
                <c:pt idx="9">
                  <c:v>1.7</c:v>
                </c:pt>
                <c:pt idx="10">
                  <c:v>0.7</c:v>
                </c:pt>
                <c:pt idx="11">
                  <c:v>1.2</c:v>
                </c:pt>
                <c:pt idx="12">
                  <c:v>0.2</c:v>
                </c:pt>
                <c:pt idx="13">
                  <c:v>5.2</c:v>
                </c:pt>
                <c:pt idx="14">
                  <c:v>0.2</c:v>
                </c:pt>
                <c:pt idx="15">
                  <c:v>0.7</c:v>
                </c:pt>
                <c:pt idx="16">
                  <c:v>1.7</c:v>
                </c:pt>
                <c:pt idx="17">
                  <c:v>1.2</c:v>
                </c:pt>
                <c:pt idx="18">
                  <c:v>0.2</c:v>
                </c:pt>
                <c:pt idx="19">
                  <c:v>0.2</c:v>
                </c:pt>
                <c:pt idx="20">
                  <c:v>1.2</c:v>
                </c:pt>
                <c:pt idx="21">
                  <c:v>4.2</c:v>
                </c:pt>
                <c:pt idx="22">
                  <c:v>0.7</c:v>
                </c:pt>
                <c:pt idx="23">
                  <c:v>1.7</c:v>
                </c:pt>
                <c:pt idx="24">
                  <c:v>0.2</c:v>
                </c:pt>
                <c:pt idx="25">
                  <c:v>2.7</c:v>
                </c:pt>
                <c:pt idx="26">
                  <c:v>3.2</c:v>
                </c:pt>
                <c:pt idx="27">
                  <c:v>0.2</c:v>
                </c:pt>
                <c:pt idx="28">
                  <c:v>5.2</c:v>
                </c:pt>
                <c:pt idx="29">
                  <c:v>0.2</c:v>
                </c:pt>
                <c:pt idx="30">
                  <c:v>0.2</c:v>
                </c:pt>
                <c:pt idx="31">
                  <c:v>2.2000000000000002</c:v>
                </c:pt>
                <c:pt idx="32">
                  <c:v>5.2</c:v>
                </c:pt>
                <c:pt idx="33">
                  <c:v>0.7</c:v>
                </c:pt>
                <c:pt idx="34">
                  <c:v>0.2</c:v>
                </c:pt>
                <c:pt idx="35">
                  <c:v>2.7</c:v>
                </c:pt>
                <c:pt idx="36">
                  <c:v>0.2</c:v>
                </c:pt>
                <c:pt idx="37">
                  <c:v>1.7</c:v>
                </c:pt>
                <c:pt idx="38">
                  <c:v>5.2</c:v>
                </c:pt>
                <c:pt idx="39">
                  <c:v>0.7</c:v>
                </c:pt>
                <c:pt idx="40">
                  <c:v>0.2</c:v>
                </c:pt>
                <c:pt idx="41">
                  <c:v>0.2</c:v>
                </c:pt>
                <c:pt idx="42">
                  <c:v>0.2</c:v>
                </c:pt>
                <c:pt idx="43">
                  <c:v>5.2</c:v>
                </c:pt>
                <c:pt idx="44">
                  <c:v>5.2</c:v>
                </c:pt>
                <c:pt idx="45">
                  <c:v>5.2</c:v>
                </c:pt>
                <c:pt idx="46">
                  <c:v>1.2</c:v>
                </c:pt>
                <c:pt idx="47">
                  <c:v>0.7</c:v>
                </c:pt>
                <c:pt idx="48">
                  <c:v>5.2</c:v>
                </c:pt>
                <c:pt idx="49">
                  <c:v>2.2000000000000002</c:v>
                </c:pt>
                <c:pt idx="50">
                  <c:v>0.2</c:v>
                </c:pt>
              </c:numCache>
            </c:numRef>
          </c:val>
          <c:extLst>
            <c:ext xmlns:c16="http://schemas.microsoft.com/office/drawing/2014/chart" uri="{C3380CC4-5D6E-409C-BE32-E72D297353CC}">
              <c16:uniqueId val="{00000012-5A85-4BA5-B042-2247E6AA844D}"/>
            </c:ext>
          </c:extLst>
        </c:ser>
        <c:ser>
          <c:idx val="12"/>
          <c:order val="29"/>
          <c:tx>
            <c:strRef>
              <c:f>Report!$R$120</c:f>
              <c:strCache>
                <c:ptCount val="1"/>
                <c:pt idx="0">
                  <c:v>nu</c:v>
                </c:pt>
              </c:strCache>
            </c:strRef>
          </c:tx>
          <c:spPr>
            <a:noFill/>
            <a:ln>
              <a:noFill/>
            </a:ln>
            <a:effectLst/>
          </c:spPr>
          <c:invertIfNegative val="0"/>
          <c:val>
            <c:numRef>
              <c:f>Report!$R$121:$R$171</c:f>
              <c:numCache>
                <c:formatCode>0.0</c:formatCode>
                <c:ptCount val="51"/>
                <c:pt idx="0">
                  <c:v>5.4</c:v>
                </c:pt>
                <c:pt idx="1">
                  <c:v>0.39999999999999986</c:v>
                </c:pt>
                <c:pt idx="2">
                  <c:v>1.8999999999999997</c:v>
                </c:pt>
                <c:pt idx="3">
                  <c:v>4.4000000000000004</c:v>
                </c:pt>
                <c:pt idx="4">
                  <c:v>0.39999999999999986</c:v>
                </c:pt>
                <c:pt idx="5">
                  <c:v>4.4000000000000004</c:v>
                </c:pt>
                <c:pt idx="6">
                  <c:v>3.9</c:v>
                </c:pt>
                <c:pt idx="7">
                  <c:v>0.39999999999999986</c:v>
                </c:pt>
                <c:pt idx="8">
                  <c:v>2.4</c:v>
                </c:pt>
                <c:pt idx="9">
                  <c:v>3.9</c:v>
                </c:pt>
                <c:pt idx="10">
                  <c:v>4.9000000000000004</c:v>
                </c:pt>
                <c:pt idx="11">
                  <c:v>4.4000000000000004</c:v>
                </c:pt>
                <c:pt idx="12">
                  <c:v>5.4</c:v>
                </c:pt>
                <c:pt idx="13">
                  <c:v>0.39999999999999986</c:v>
                </c:pt>
                <c:pt idx="14">
                  <c:v>5.4</c:v>
                </c:pt>
                <c:pt idx="15">
                  <c:v>4.9000000000000004</c:v>
                </c:pt>
                <c:pt idx="16">
                  <c:v>3.9</c:v>
                </c:pt>
                <c:pt idx="17">
                  <c:v>4.4000000000000004</c:v>
                </c:pt>
                <c:pt idx="18">
                  <c:v>5.4</c:v>
                </c:pt>
                <c:pt idx="19">
                  <c:v>5.4</c:v>
                </c:pt>
                <c:pt idx="20">
                  <c:v>4.4000000000000004</c:v>
                </c:pt>
                <c:pt idx="21">
                  <c:v>1.3999999999999997</c:v>
                </c:pt>
                <c:pt idx="22">
                  <c:v>4.9000000000000004</c:v>
                </c:pt>
                <c:pt idx="23">
                  <c:v>3.9</c:v>
                </c:pt>
                <c:pt idx="24">
                  <c:v>5.4</c:v>
                </c:pt>
                <c:pt idx="25">
                  <c:v>2.9</c:v>
                </c:pt>
                <c:pt idx="26">
                  <c:v>2.4</c:v>
                </c:pt>
                <c:pt idx="27">
                  <c:v>5.4</c:v>
                </c:pt>
                <c:pt idx="28">
                  <c:v>0.39999999999999986</c:v>
                </c:pt>
                <c:pt idx="29">
                  <c:v>5.4</c:v>
                </c:pt>
                <c:pt idx="30">
                  <c:v>5.4</c:v>
                </c:pt>
                <c:pt idx="31">
                  <c:v>3.4</c:v>
                </c:pt>
                <c:pt idx="32">
                  <c:v>0.39999999999999986</c:v>
                </c:pt>
                <c:pt idx="33">
                  <c:v>4.9000000000000004</c:v>
                </c:pt>
                <c:pt idx="34">
                  <c:v>5.4</c:v>
                </c:pt>
                <c:pt idx="35">
                  <c:v>2.9</c:v>
                </c:pt>
                <c:pt idx="36">
                  <c:v>5.4</c:v>
                </c:pt>
                <c:pt idx="37">
                  <c:v>3.9</c:v>
                </c:pt>
                <c:pt idx="38">
                  <c:v>0.39999999999999986</c:v>
                </c:pt>
                <c:pt idx="39">
                  <c:v>4.9000000000000004</c:v>
                </c:pt>
                <c:pt idx="40">
                  <c:v>5.4</c:v>
                </c:pt>
                <c:pt idx="41">
                  <c:v>5.4</c:v>
                </c:pt>
                <c:pt idx="42">
                  <c:v>5.4</c:v>
                </c:pt>
                <c:pt idx="43">
                  <c:v>0.39999999999999986</c:v>
                </c:pt>
                <c:pt idx="44">
                  <c:v>0.39999999999999986</c:v>
                </c:pt>
                <c:pt idx="45">
                  <c:v>0.39999999999999986</c:v>
                </c:pt>
                <c:pt idx="46">
                  <c:v>4.4000000000000004</c:v>
                </c:pt>
                <c:pt idx="47">
                  <c:v>4.9000000000000004</c:v>
                </c:pt>
                <c:pt idx="48">
                  <c:v>0.39999999999999986</c:v>
                </c:pt>
                <c:pt idx="49">
                  <c:v>3.4</c:v>
                </c:pt>
                <c:pt idx="50">
                  <c:v>5.4</c:v>
                </c:pt>
              </c:numCache>
            </c:numRef>
          </c:val>
          <c:extLst>
            <c:ext xmlns:c16="http://schemas.microsoft.com/office/drawing/2014/chart" uri="{C3380CC4-5D6E-409C-BE32-E72D297353CC}">
              <c16:uniqueId val="{00000013-5A85-4BA5-B042-2247E6AA844D}"/>
            </c:ext>
          </c:extLst>
        </c:ser>
        <c:ser>
          <c:idx val="3"/>
          <c:order val="30"/>
          <c:tx>
            <c:strRef>
              <c:f>Report!$S$66</c:f>
              <c:strCache>
                <c:ptCount val="1"/>
                <c:pt idx="0">
                  <c:v>Can Public Recount with Copies of Ballots?</c:v>
                </c:pt>
              </c:strCache>
            </c:strRef>
          </c:tx>
          <c:spPr>
            <a:solidFill>
              <a:srgbClr val="7030A0"/>
            </a:solidFill>
            <a:ln>
              <a:noFill/>
            </a:ln>
            <a:effectLst/>
          </c:spPr>
          <c:invertIfNegative val="0"/>
          <c:cat>
            <c:strRef>
              <c:f>Report!$B$67:$B$117</c:f>
              <c:strCache>
                <c:ptCount val="51"/>
                <c:pt idx="0">
                  <c:v>Alabama 21 C</c:v>
                </c:pt>
                <c:pt idx="1">
                  <c:v>Alaska 33 B</c:v>
                </c:pt>
                <c:pt idx="2">
                  <c:v>Arizona 47 A</c:v>
                </c:pt>
                <c:pt idx="3">
                  <c:v>Arkansas 26 C</c:v>
                </c:pt>
                <c:pt idx="4">
                  <c:v>California 49 A</c:v>
                </c:pt>
                <c:pt idx="5">
                  <c:v>Colorado 59 A</c:v>
                </c:pt>
                <c:pt idx="6">
                  <c:v>Connecticut 35 B</c:v>
                </c:pt>
                <c:pt idx="7">
                  <c:v>Delaware 43 B</c:v>
                </c:pt>
                <c:pt idx="8">
                  <c:v>Dist.of Columbia 45 A</c:v>
                </c:pt>
                <c:pt idx="9">
                  <c:v>Florida 50 A</c:v>
                </c:pt>
                <c:pt idx="10">
                  <c:v>Georgia 40 B</c:v>
                </c:pt>
                <c:pt idx="11">
                  <c:v>Hawaii 53 A</c:v>
                </c:pt>
                <c:pt idx="12">
                  <c:v>Idaho 33 B</c:v>
                </c:pt>
                <c:pt idx="13">
                  <c:v>Illinois 48 A</c:v>
                </c:pt>
                <c:pt idx="14">
                  <c:v>Indiana 15 C</c:v>
                </c:pt>
                <c:pt idx="15">
                  <c:v>Iowa 38 B</c:v>
                </c:pt>
                <c:pt idx="16">
                  <c:v>Kansas 41 B</c:v>
                </c:pt>
                <c:pt idx="17">
                  <c:v>Kentucky 35 B</c:v>
                </c:pt>
                <c:pt idx="18">
                  <c:v>Louisiana 21 C</c:v>
                </c:pt>
                <c:pt idx="19">
                  <c:v>Maine 39 B</c:v>
                </c:pt>
                <c:pt idx="20">
                  <c:v>Maryland 40 B</c:v>
                </c:pt>
                <c:pt idx="21">
                  <c:v>Massachusetts 48 A</c:v>
                </c:pt>
                <c:pt idx="22">
                  <c:v>Michigan 55 A</c:v>
                </c:pt>
                <c:pt idx="23">
                  <c:v>Minnesota 41 B</c:v>
                </c:pt>
                <c:pt idx="24">
                  <c:v>Mississippi 18 C</c:v>
                </c:pt>
                <c:pt idx="25">
                  <c:v>Missouri 40 B</c:v>
                </c:pt>
                <c:pt idx="26">
                  <c:v>Montana 51 A</c:v>
                </c:pt>
                <c:pt idx="27">
                  <c:v>Nebraska 22 C</c:v>
                </c:pt>
                <c:pt idx="28">
                  <c:v>Nevada 43 B</c:v>
                </c:pt>
                <c:pt idx="29">
                  <c:v>New Hampshire 15 C</c:v>
                </c:pt>
                <c:pt idx="30">
                  <c:v>New Jersey 44 A</c:v>
                </c:pt>
                <c:pt idx="31">
                  <c:v>New Mexico 35 B</c:v>
                </c:pt>
                <c:pt idx="32">
                  <c:v>New York 39 B</c:v>
                </c:pt>
                <c:pt idx="33">
                  <c:v>North Carolina 31 C</c:v>
                </c:pt>
                <c:pt idx="34">
                  <c:v>North Dakota 17 C</c:v>
                </c:pt>
                <c:pt idx="35">
                  <c:v>Ohio 54 A</c:v>
                </c:pt>
                <c:pt idx="36">
                  <c:v>Oklahoma 14 C</c:v>
                </c:pt>
                <c:pt idx="37">
                  <c:v>Oregon 43 A</c:v>
                </c:pt>
                <c:pt idx="38">
                  <c:v>Pennsylvania 31 C</c:v>
                </c:pt>
                <c:pt idx="39">
                  <c:v>Rhode Island 54 A</c:v>
                </c:pt>
                <c:pt idx="40">
                  <c:v>South Carolina 25 C</c:v>
                </c:pt>
                <c:pt idx="41">
                  <c:v>South Dakota 25 C</c:v>
                </c:pt>
                <c:pt idx="42">
                  <c:v>Tennessee 22 C</c:v>
                </c:pt>
                <c:pt idx="43">
                  <c:v>Texas 35 B</c:v>
                </c:pt>
                <c:pt idx="44">
                  <c:v>Utah 45 A</c:v>
                </c:pt>
                <c:pt idx="45">
                  <c:v>Vermont 40 B</c:v>
                </c:pt>
                <c:pt idx="46">
                  <c:v>Virginia 31 C</c:v>
                </c:pt>
                <c:pt idx="47">
                  <c:v>Washington 45 A</c:v>
                </c:pt>
                <c:pt idx="48">
                  <c:v>West Virginia 43 A</c:v>
                </c:pt>
                <c:pt idx="49">
                  <c:v>Wisconsin 33 C</c:v>
                </c:pt>
                <c:pt idx="50">
                  <c:v>Wyoming 19 C</c:v>
                </c:pt>
              </c:strCache>
            </c:strRef>
          </c:cat>
          <c:val>
            <c:numRef>
              <c:f>Report!$S$67:$S$117</c:f>
              <c:numCache>
                <c:formatCode>0.0</c:formatCode>
                <c:ptCount val="51"/>
                <c:pt idx="0">
                  <c:v>3.2</c:v>
                </c:pt>
                <c:pt idx="1">
                  <c:v>0.2</c:v>
                </c:pt>
                <c:pt idx="2">
                  <c:v>0.2</c:v>
                </c:pt>
                <c:pt idx="3">
                  <c:v>2.2000000000000002</c:v>
                </c:pt>
                <c:pt idx="4">
                  <c:v>2.2000000000000002</c:v>
                </c:pt>
                <c:pt idx="5">
                  <c:v>5.2</c:v>
                </c:pt>
                <c:pt idx="6">
                  <c:v>1.2</c:v>
                </c:pt>
                <c:pt idx="7">
                  <c:v>2.2000000000000002</c:v>
                </c:pt>
                <c:pt idx="8">
                  <c:v>3.2</c:v>
                </c:pt>
                <c:pt idx="9">
                  <c:v>5.2</c:v>
                </c:pt>
                <c:pt idx="10">
                  <c:v>5.2</c:v>
                </c:pt>
                <c:pt idx="11">
                  <c:v>3.2</c:v>
                </c:pt>
                <c:pt idx="12">
                  <c:v>4.2</c:v>
                </c:pt>
                <c:pt idx="13">
                  <c:v>2.2000000000000002</c:v>
                </c:pt>
                <c:pt idx="14">
                  <c:v>2.2000000000000002</c:v>
                </c:pt>
                <c:pt idx="15">
                  <c:v>3.2</c:v>
                </c:pt>
                <c:pt idx="16">
                  <c:v>4.2</c:v>
                </c:pt>
                <c:pt idx="17">
                  <c:v>2.2000000000000002</c:v>
                </c:pt>
                <c:pt idx="18">
                  <c:v>1.2</c:v>
                </c:pt>
                <c:pt idx="19">
                  <c:v>0.2</c:v>
                </c:pt>
                <c:pt idx="20">
                  <c:v>5.2</c:v>
                </c:pt>
                <c:pt idx="21">
                  <c:v>1.2</c:v>
                </c:pt>
                <c:pt idx="22">
                  <c:v>4.2</c:v>
                </c:pt>
                <c:pt idx="23">
                  <c:v>2.2000000000000002</c:v>
                </c:pt>
                <c:pt idx="24">
                  <c:v>4.2</c:v>
                </c:pt>
                <c:pt idx="25">
                  <c:v>3.2</c:v>
                </c:pt>
                <c:pt idx="26">
                  <c:v>4.2</c:v>
                </c:pt>
                <c:pt idx="27">
                  <c:v>2.2000000000000002</c:v>
                </c:pt>
                <c:pt idx="28">
                  <c:v>2.2000000000000002</c:v>
                </c:pt>
                <c:pt idx="29">
                  <c:v>0.2</c:v>
                </c:pt>
                <c:pt idx="30">
                  <c:v>3.2</c:v>
                </c:pt>
                <c:pt idx="31">
                  <c:v>2.2000000000000002</c:v>
                </c:pt>
                <c:pt idx="32">
                  <c:v>0.2</c:v>
                </c:pt>
                <c:pt idx="33">
                  <c:v>0.2</c:v>
                </c:pt>
                <c:pt idx="34">
                  <c:v>2.2000000000000002</c:v>
                </c:pt>
                <c:pt idx="35">
                  <c:v>5.2</c:v>
                </c:pt>
                <c:pt idx="36">
                  <c:v>2.2000000000000002</c:v>
                </c:pt>
                <c:pt idx="37">
                  <c:v>3.2</c:v>
                </c:pt>
                <c:pt idx="38">
                  <c:v>0.2</c:v>
                </c:pt>
                <c:pt idx="39">
                  <c:v>4.2</c:v>
                </c:pt>
                <c:pt idx="40">
                  <c:v>4.2</c:v>
                </c:pt>
                <c:pt idx="41">
                  <c:v>4.2</c:v>
                </c:pt>
                <c:pt idx="42">
                  <c:v>3.2</c:v>
                </c:pt>
                <c:pt idx="43">
                  <c:v>5.2</c:v>
                </c:pt>
                <c:pt idx="44">
                  <c:v>2.2000000000000002</c:v>
                </c:pt>
                <c:pt idx="45">
                  <c:v>4.2</c:v>
                </c:pt>
                <c:pt idx="46">
                  <c:v>2.2000000000000002</c:v>
                </c:pt>
                <c:pt idx="47">
                  <c:v>0.2</c:v>
                </c:pt>
                <c:pt idx="48">
                  <c:v>2.2000000000000002</c:v>
                </c:pt>
                <c:pt idx="49">
                  <c:v>4.2</c:v>
                </c:pt>
                <c:pt idx="50">
                  <c:v>4.2</c:v>
                </c:pt>
              </c:numCache>
            </c:numRef>
          </c:val>
          <c:extLst>
            <c:ext xmlns:c16="http://schemas.microsoft.com/office/drawing/2014/chart" uri="{C3380CC4-5D6E-409C-BE32-E72D297353CC}">
              <c16:uniqueId val="{00000006-5A85-4BA5-B042-2247E6AA844D}"/>
            </c:ext>
          </c:extLst>
        </c:ser>
        <c:ser>
          <c:idx val="10"/>
          <c:order val="31"/>
          <c:tx>
            <c:strRef>
              <c:f>Report!$S$120</c:f>
              <c:strCache>
                <c:ptCount val="1"/>
                <c:pt idx="0">
                  <c:v>re</c:v>
                </c:pt>
              </c:strCache>
            </c:strRef>
          </c:tx>
          <c:spPr>
            <a:noFill/>
            <a:ln>
              <a:noFill/>
            </a:ln>
            <a:effectLst/>
          </c:spPr>
          <c:invertIfNegative val="0"/>
          <c:val>
            <c:numRef>
              <c:f>Report!$S$121:$S$171</c:f>
              <c:numCache>
                <c:formatCode>0.0</c:formatCode>
                <c:ptCount val="51"/>
                <c:pt idx="0">
                  <c:v>2.4</c:v>
                </c:pt>
                <c:pt idx="1">
                  <c:v>5.4</c:v>
                </c:pt>
                <c:pt idx="2">
                  <c:v>5.4</c:v>
                </c:pt>
                <c:pt idx="3">
                  <c:v>3.4</c:v>
                </c:pt>
                <c:pt idx="4">
                  <c:v>3.4</c:v>
                </c:pt>
                <c:pt idx="5">
                  <c:v>0.39999999999999986</c:v>
                </c:pt>
                <c:pt idx="6">
                  <c:v>4.4000000000000004</c:v>
                </c:pt>
                <c:pt idx="7">
                  <c:v>3.4</c:v>
                </c:pt>
                <c:pt idx="8">
                  <c:v>2.4</c:v>
                </c:pt>
                <c:pt idx="9">
                  <c:v>0.39999999999999986</c:v>
                </c:pt>
                <c:pt idx="10">
                  <c:v>0.39999999999999986</c:v>
                </c:pt>
                <c:pt idx="11">
                  <c:v>2.4</c:v>
                </c:pt>
                <c:pt idx="12">
                  <c:v>1.3999999999999997</c:v>
                </c:pt>
                <c:pt idx="13">
                  <c:v>3.4</c:v>
                </c:pt>
                <c:pt idx="14">
                  <c:v>3.4</c:v>
                </c:pt>
                <c:pt idx="15">
                  <c:v>2.4</c:v>
                </c:pt>
                <c:pt idx="16">
                  <c:v>1.3999999999999997</c:v>
                </c:pt>
                <c:pt idx="17">
                  <c:v>3.4</c:v>
                </c:pt>
                <c:pt idx="18">
                  <c:v>4.4000000000000004</c:v>
                </c:pt>
                <c:pt idx="19">
                  <c:v>5.4</c:v>
                </c:pt>
                <c:pt idx="20">
                  <c:v>0.39999999999999986</c:v>
                </c:pt>
                <c:pt idx="21">
                  <c:v>4.4000000000000004</c:v>
                </c:pt>
                <c:pt idx="22">
                  <c:v>1.3999999999999997</c:v>
                </c:pt>
                <c:pt idx="23">
                  <c:v>3.4</c:v>
                </c:pt>
                <c:pt idx="24">
                  <c:v>1.3999999999999997</c:v>
                </c:pt>
                <c:pt idx="25">
                  <c:v>2.4</c:v>
                </c:pt>
                <c:pt idx="26">
                  <c:v>1.3999999999999997</c:v>
                </c:pt>
                <c:pt idx="27">
                  <c:v>3.4</c:v>
                </c:pt>
                <c:pt idx="28">
                  <c:v>3.4</c:v>
                </c:pt>
                <c:pt idx="29">
                  <c:v>5.4</c:v>
                </c:pt>
                <c:pt idx="30">
                  <c:v>2.4</c:v>
                </c:pt>
                <c:pt idx="31">
                  <c:v>3.4</c:v>
                </c:pt>
                <c:pt idx="32">
                  <c:v>5.4</c:v>
                </c:pt>
                <c:pt idx="33">
                  <c:v>5.4</c:v>
                </c:pt>
                <c:pt idx="34">
                  <c:v>3.4</c:v>
                </c:pt>
                <c:pt idx="35">
                  <c:v>0.39999999999999986</c:v>
                </c:pt>
                <c:pt idx="36">
                  <c:v>3.4</c:v>
                </c:pt>
                <c:pt idx="37">
                  <c:v>2.4</c:v>
                </c:pt>
                <c:pt idx="38">
                  <c:v>5.4</c:v>
                </c:pt>
                <c:pt idx="39">
                  <c:v>1.3999999999999997</c:v>
                </c:pt>
                <c:pt idx="40">
                  <c:v>1.3999999999999997</c:v>
                </c:pt>
                <c:pt idx="41">
                  <c:v>1.3999999999999997</c:v>
                </c:pt>
                <c:pt idx="42">
                  <c:v>2.4</c:v>
                </c:pt>
                <c:pt idx="43">
                  <c:v>0.39999999999999986</c:v>
                </c:pt>
                <c:pt idx="44">
                  <c:v>3.4</c:v>
                </c:pt>
                <c:pt idx="45">
                  <c:v>1.3999999999999997</c:v>
                </c:pt>
                <c:pt idx="46">
                  <c:v>3.4</c:v>
                </c:pt>
                <c:pt idx="47">
                  <c:v>5.4</c:v>
                </c:pt>
                <c:pt idx="48">
                  <c:v>3.4</c:v>
                </c:pt>
                <c:pt idx="49">
                  <c:v>1.3999999999999997</c:v>
                </c:pt>
                <c:pt idx="50">
                  <c:v>1.3999999999999997</c:v>
                </c:pt>
              </c:numCache>
            </c:numRef>
          </c:val>
          <c:extLst>
            <c:ext xmlns:c16="http://schemas.microsoft.com/office/drawing/2014/chart" uri="{C3380CC4-5D6E-409C-BE32-E72D297353CC}">
              <c16:uniqueId val="{00000007-5A85-4BA5-B042-2247E6AA844D}"/>
            </c:ext>
          </c:extLst>
        </c:ser>
        <c:dLbls>
          <c:showLegendKey val="0"/>
          <c:showVal val="0"/>
          <c:showCatName val="0"/>
          <c:showSerName val="0"/>
          <c:showPercent val="0"/>
          <c:showBubbleSize val="0"/>
        </c:dLbls>
        <c:gapWidth val="50"/>
        <c:overlap val="100"/>
        <c:axId val="571011151"/>
        <c:axId val="571005743"/>
      </c:barChart>
      <c:catAx>
        <c:axId val="57101115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en-US"/>
          </a:p>
        </c:txPr>
        <c:crossAx val="571005743"/>
        <c:crosses val="autoZero"/>
        <c:auto val="1"/>
        <c:lblAlgn val="ctr"/>
        <c:lblOffset val="100"/>
        <c:tickLblSkip val="1"/>
        <c:noMultiLvlLbl val="0"/>
      </c:catAx>
      <c:valAx>
        <c:axId val="571005743"/>
        <c:scaling>
          <c:orientation val="minMax"/>
          <c:max val="89"/>
          <c:min val="0"/>
        </c:scaling>
        <c:delete val="0"/>
        <c:axPos val="t"/>
        <c:majorGridlines>
          <c:spPr>
            <a:ln w="0" cap="flat" cmpd="sng" algn="ctr">
              <a:solidFill>
                <a:schemeClr val="bg1">
                  <a:lumMod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011151"/>
        <c:crosses val="autoZero"/>
        <c:crossBetween val="between"/>
        <c:majorUnit val="5.6"/>
      </c:valAx>
      <c:spPr>
        <a:noFill/>
        <a:ln>
          <a:solidFill>
            <a:schemeClr val="bg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25" l="0.25" r="0.25" t="0.25" header="0.05" footer="0.05"/>
    <c:pageSetup orientation="portrait" horizontalDpi="0" verticalDpi="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173</xdr:row>
      <xdr:rowOff>22860</xdr:rowOff>
    </xdr:from>
    <xdr:to>
      <xdr:col>12</xdr:col>
      <xdr:colOff>647700</xdr:colOff>
      <xdr:row>257</xdr:row>
      <xdr:rowOff>152400</xdr:rowOff>
    </xdr:to>
    <xdr:graphicFrame macro="">
      <xdr:nvGraphicFramePr>
        <xdr:cNvPr id="4" name="Chart 3">
          <a:extLst>
            <a:ext uri="{FF2B5EF4-FFF2-40B4-BE49-F238E27FC236}">
              <a16:creationId xmlns:a16="http://schemas.microsoft.com/office/drawing/2014/main" id="{7ECE1CC0-22D2-4E92-849B-C74FDB1AD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0.94512</cdr:x>
      <cdr:y>0.90282</cdr:y>
    </cdr:from>
    <cdr:to>
      <cdr:x>1</cdr:x>
      <cdr:y>0.91945</cdr:y>
    </cdr:to>
    <cdr:sp macro="" textlink="">
      <cdr:nvSpPr>
        <cdr:cNvPr id="2" name="TextBox 1">
          <a:extLst xmlns:a="http://schemas.openxmlformats.org/drawingml/2006/main">
            <a:ext uri="{FF2B5EF4-FFF2-40B4-BE49-F238E27FC236}">
              <a16:creationId xmlns:a16="http://schemas.microsoft.com/office/drawing/2014/main" id="{6101E907-5467-459C-AA7B-93BC96B6A835}"/>
            </a:ext>
          </a:extLst>
        </cdr:cNvPr>
        <cdr:cNvSpPr txBox="1"/>
      </cdr:nvSpPr>
      <cdr:spPr>
        <a:xfrm xmlns:a="http://schemas.openxmlformats.org/drawingml/2006/main">
          <a:off x="9254332" y="13408077"/>
          <a:ext cx="537368" cy="2469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0.13313</cdr:x>
      <cdr:y>0.02617</cdr:y>
    </cdr:from>
    <cdr:to>
      <cdr:x>0.99381</cdr:x>
      <cdr:y>0.11633</cdr:y>
    </cdr:to>
    <cdr:pic>
      <cdr:nvPicPr>
        <cdr:cNvPr id="4" name="Picture 3">
          <a:extLst xmlns:a="http://schemas.openxmlformats.org/drawingml/2006/main">
            <a:ext uri="{FF2B5EF4-FFF2-40B4-BE49-F238E27FC236}">
              <a16:creationId xmlns:a16="http://schemas.microsoft.com/office/drawing/2014/main" id="{AECCC66D-C4A2-4EAE-8337-79B918E6087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310467" y="284206"/>
          <a:ext cx="8472118" cy="979189"/>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304800</xdr:colOff>
      <xdr:row>13</xdr:row>
      <xdr:rowOff>129540</xdr:rowOff>
    </xdr:to>
    <xdr:sp macro="" textlink="">
      <xdr:nvSpPr>
        <xdr:cNvPr id="9217" name="AutoShape 1">
          <a:extLst>
            <a:ext uri="{FF2B5EF4-FFF2-40B4-BE49-F238E27FC236}">
              <a16:creationId xmlns:a16="http://schemas.microsoft.com/office/drawing/2014/main" id="{E3D536F0-1881-4C52-A3BE-C45805C599FB}"/>
            </a:ext>
          </a:extLst>
        </xdr:cNvPr>
        <xdr:cNvSpPr>
          <a:spLocks noChangeAspect="1" noChangeArrowheads="1"/>
        </xdr:cNvSpPr>
      </xdr:nvSpPr>
      <xdr:spPr bwMode="auto">
        <a:xfrm>
          <a:off x="0" y="262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25</xdr:row>
      <xdr:rowOff>129540</xdr:rowOff>
    </xdr:to>
    <xdr:sp macro="" textlink="">
      <xdr:nvSpPr>
        <xdr:cNvPr id="9218" name="AutoShape 2">
          <a:extLst>
            <a:ext uri="{FF2B5EF4-FFF2-40B4-BE49-F238E27FC236}">
              <a16:creationId xmlns:a16="http://schemas.microsoft.com/office/drawing/2014/main" id="{ED51B301-1E10-41A5-9A51-1032FEDC5B06}"/>
            </a:ext>
          </a:extLst>
        </xdr:cNvPr>
        <xdr:cNvSpPr>
          <a:spLocks noChangeAspect="1" noChangeArrowheads="1"/>
        </xdr:cNvSpPr>
      </xdr:nvSpPr>
      <xdr:spPr bwMode="auto">
        <a:xfrm>
          <a:off x="0" y="50825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39</xdr:row>
      <xdr:rowOff>0</xdr:rowOff>
    </xdr:from>
    <xdr:to>
      <xdr:col>0</xdr:col>
      <xdr:colOff>304800</xdr:colOff>
      <xdr:row>40</xdr:row>
      <xdr:rowOff>129540</xdr:rowOff>
    </xdr:to>
    <xdr:sp macro="" textlink="">
      <xdr:nvSpPr>
        <xdr:cNvPr id="9219" name="AutoShape 3">
          <a:extLst>
            <a:ext uri="{FF2B5EF4-FFF2-40B4-BE49-F238E27FC236}">
              <a16:creationId xmlns:a16="http://schemas.microsoft.com/office/drawing/2014/main" id="{CC6094FB-CF6A-4BE3-BB28-38672F7792C3}"/>
            </a:ext>
          </a:extLst>
        </xdr:cNvPr>
        <xdr:cNvSpPr>
          <a:spLocks noChangeAspect="1" noChangeArrowheads="1"/>
        </xdr:cNvSpPr>
      </xdr:nvSpPr>
      <xdr:spPr bwMode="auto">
        <a:xfrm>
          <a:off x="0" y="8412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54</xdr:row>
      <xdr:rowOff>0</xdr:rowOff>
    </xdr:from>
    <xdr:to>
      <xdr:col>0</xdr:col>
      <xdr:colOff>304800</xdr:colOff>
      <xdr:row>55</xdr:row>
      <xdr:rowOff>129540</xdr:rowOff>
    </xdr:to>
    <xdr:sp macro="" textlink="">
      <xdr:nvSpPr>
        <xdr:cNvPr id="9220" name="AutoShape 4">
          <a:extLst>
            <a:ext uri="{FF2B5EF4-FFF2-40B4-BE49-F238E27FC236}">
              <a16:creationId xmlns:a16="http://schemas.microsoft.com/office/drawing/2014/main" id="{703FF5A2-2E3F-4C1F-A2BF-1AD747C3CE9A}"/>
            </a:ext>
          </a:extLst>
        </xdr:cNvPr>
        <xdr:cNvSpPr>
          <a:spLocks noChangeAspect="1" noChangeArrowheads="1"/>
        </xdr:cNvSpPr>
      </xdr:nvSpPr>
      <xdr:spPr bwMode="auto">
        <a:xfrm>
          <a:off x="0" y="117424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62</xdr:row>
      <xdr:rowOff>0</xdr:rowOff>
    </xdr:from>
    <xdr:to>
      <xdr:col>1</xdr:col>
      <xdr:colOff>304800</xdr:colOff>
      <xdr:row>63</xdr:row>
      <xdr:rowOff>129540</xdr:rowOff>
    </xdr:to>
    <xdr:sp macro="" textlink="">
      <xdr:nvSpPr>
        <xdr:cNvPr id="9221" name="AutoShape 5">
          <a:extLst>
            <a:ext uri="{FF2B5EF4-FFF2-40B4-BE49-F238E27FC236}">
              <a16:creationId xmlns:a16="http://schemas.microsoft.com/office/drawing/2014/main" id="{01E58D76-48D4-4D37-81AE-501991343151}"/>
            </a:ext>
          </a:extLst>
        </xdr:cNvPr>
        <xdr:cNvSpPr>
          <a:spLocks noChangeAspect="1" noChangeArrowheads="1"/>
        </xdr:cNvSpPr>
      </xdr:nvSpPr>
      <xdr:spPr bwMode="auto">
        <a:xfrm>
          <a:off x="54864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64</xdr:row>
      <xdr:rowOff>0</xdr:rowOff>
    </xdr:from>
    <xdr:to>
      <xdr:col>1</xdr:col>
      <xdr:colOff>304800</xdr:colOff>
      <xdr:row>65</xdr:row>
      <xdr:rowOff>129540</xdr:rowOff>
    </xdr:to>
    <xdr:sp macro="" textlink="">
      <xdr:nvSpPr>
        <xdr:cNvPr id="9222" name="AutoShape 6">
          <a:extLst>
            <a:ext uri="{FF2B5EF4-FFF2-40B4-BE49-F238E27FC236}">
              <a16:creationId xmlns:a16="http://schemas.microsoft.com/office/drawing/2014/main" id="{AA80CDDA-4E86-4348-9615-C85A730C91E3}"/>
            </a:ext>
          </a:extLst>
        </xdr:cNvPr>
        <xdr:cNvSpPr>
          <a:spLocks noChangeAspect="1" noChangeArrowheads="1"/>
        </xdr:cNvSpPr>
      </xdr:nvSpPr>
      <xdr:spPr bwMode="auto">
        <a:xfrm>
          <a:off x="548640" y="13670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71</xdr:row>
      <xdr:rowOff>0</xdr:rowOff>
    </xdr:from>
    <xdr:to>
      <xdr:col>0</xdr:col>
      <xdr:colOff>304800</xdr:colOff>
      <xdr:row>72</xdr:row>
      <xdr:rowOff>129540</xdr:rowOff>
    </xdr:to>
    <xdr:sp macro="" textlink="">
      <xdr:nvSpPr>
        <xdr:cNvPr id="9223" name="AutoShape 7">
          <a:extLst>
            <a:ext uri="{FF2B5EF4-FFF2-40B4-BE49-F238E27FC236}">
              <a16:creationId xmlns:a16="http://schemas.microsoft.com/office/drawing/2014/main" id="{E8FDD5BD-E009-4FBF-A9D3-4AFE735CF2EA}"/>
            </a:ext>
          </a:extLst>
        </xdr:cNvPr>
        <xdr:cNvSpPr>
          <a:spLocks noChangeAspect="1" noChangeArrowheads="1"/>
        </xdr:cNvSpPr>
      </xdr:nvSpPr>
      <xdr:spPr bwMode="auto">
        <a:xfrm>
          <a:off x="0" y="1542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79</xdr:row>
      <xdr:rowOff>0</xdr:rowOff>
    </xdr:from>
    <xdr:to>
      <xdr:col>1</xdr:col>
      <xdr:colOff>304800</xdr:colOff>
      <xdr:row>80</xdr:row>
      <xdr:rowOff>129540</xdr:rowOff>
    </xdr:to>
    <xdr:sp macro="" textlink="">
      <xdr:nvSpPr>
        <xdr:cNvPr id="9224" name="AutoShape 8">
          <a:extLst>
            <a:ext uri="{FF2B5EF4-FFF2-40B4-BE49-F238E27FC236}">
              <a16:creationId xmlns:a16="http://schemas.microsoft.com/office/drawing/2014/main" id="{63C36D37-87D6-4367-AE8A-8FFB526A63DA}"/>
            </a:ext>
          </a:extLst>
        </xdr:cNvPr>
        <xdr:cNvSpPr>
          <a:spLocks noChangeAspect="1" noChangeArrowheads="1"/>
        </xdr:cNvSpPr>
      </xdr:nvSpPr>
      <xdr:spPr bwMode="auto">
        <a:xfrm>
          <a:off x="548640" y="1682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81</xdr:row>
      <xdr:rowOff>0</xdr:rowOff>
    </xdr:from>
    <xdr:to>
      <xdr:col>1</xdr:col>
      <xdr:colOff>304800</xdr:colOff>
      <xdr:row>82</xdr:row>
      <xdr:rowOff>129540</xdr:rowOff>
    </xdr:to>
    <xdr:sp macro="" textlink="">
      <xdr:nvSpPr>
        <xdr:cNvPr id="9225" name="AutoShape 9">
          <a:extLst>
            <a:ext uri="{FF2B5EF4-FFF2-40B4-BE49-F238E27FC236}">
              <a16:creationId xmlns:a16="http://schemas.microsoft.com/office/drawing/2014/main" id="{3711EB3A-C997-4BE1-8DB9-0A78FE987B27}"/>
            </a:ext>
          </a:extLst>
        </xdr:cNvPr>
        <xdr:cNvSpPr>
          <a:spLocks noChangeAspect="1" noChangeArrowheads="1"/>
        </xdr:cNvSpPr>
      </xdr:nvSpPr>
      <xdr:spPr bwMode="auto">
        <a:xfrm>
          <a:off x="548640" y="17175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88</xdr:row>
      <xdr:rowOff>0</xdr:rowOff>
    </xdr:from>
    <xdr:to>
      <xdr:col>0</xdr:col>
      <xdr:colOff>304800</xdr:colOff>
      <xdr:row>89</xdr:row>
      <xdr:rowOff>129540</xdr:rowOff>
    </xdr:to>
    <xdr:sp macro="" textlink="">
      <xdr:nvSpPr>
        <xdr:cNvPr id="9226" name="AutoShape 10">
          <a:extLst>
            <a:ext uri="{FF2B5EF4-FFF2-40B4-BE49-F238E27FC236}">
              <a16:creationId xmlns:a16="http://schemas.microsoft.com/office/drawing/2014/main" id="{E897AFE8-7221-4E18-A768-93B2FA00B9B4}"/>
            </a:ext>
          </a:extLst>
        </xdr:cNvPr>
        <xdr:cNvSpPr>
          <a:spLocks noChangeAspect="1" noChangeArrowheads="1"/>
        </xdr:cNvSpPr>
      </xdr:nvSpPr>
      <xdr:spPr bwMode="auto">
        <a:xfrm>
          <a:off x="0" y="18752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96</xdr:row>
      <xdr:rowOff>0</xdr:rowOff>
    </xdr:from>
    <xdr:to>
      <xdr:col>1</xdr:col>
      <xdr:colOff>304800</xdr:colOff>
      <xdr:row>97</xdr:row>
      <xdr:rowOff>129540</xdr:rowOff>
    </xdr:to>
    <xdr:sp macro="" textlink="">
      <xdr:nvSpPr>
        <xdr:cNvPr id="9227" name="AutoShape 11">
          <a:extLst>
            <a:ext uri="{FF2B5EF4-FFF2-40B4-BE49-F238E27FC236}">
              <a16:creationId xmlns:a16="http://schemas.microsoft.com/office/drawing/2014/main" id="{C915A0BD-2CFA-435F-B5FD-DD45DE6D219C}"/>
            </a:ext>
          </a:extLst>
        </xdr:cNvPr>
        <xdr:cNvSpPr>
          <a:spLocks noChangeAspect="1" noChangeArrowheads="1"/>
        </xdr:cNvSpPr>
      </xdr:nvSpPr>
      <xdr:spPr bwMode="auto">
        <a:xfrm>
          <a:off x="548640" y="2015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98</xdr:row>
      <xdr:rowOff>0</xdr:rowOff>
    </xdr:from>
    <xdr:to>
      <xdr:col>1</xdr:col>
      <xdr:colOff>304800</xdr:colOff>
      <xdr:row>99</xdr:row>
      <xdr:rowOff>129540</xdr:rowOff>
    </xdr:to>
    <xdr:sp macro="" textlink="">
      <xdr:nvSpPr>
        <xdr:cNvPr id="9228" name="AutoShape 12">
          <a:extLst>
            <a:ext uri="{FF2B5EF4-FFF2-40B4-BE49-F238E27FC236}">
              <a16:creationId xmlns:a16="http://schemas.microsoft.com/office/drawing/2014/main" id="{A2F5FF33-A339-482D-8E53-3C7DD959764D}"/>
            </a:ext>
          </a:extLst>
        </xdr:cNvPr>
        <xdr:cNvSpPr>
          <a:spLocks noChangeAspect="1" noChangeArrowheads="1"/>
        </xdr:cNvSpPr>
      </xdr:nvSpPr>
      <xdr:spPr bwMode="auto">
        <a:xfrm>
          <a:off x="548640" y="205054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105</xdr:row>
      <xdr:rowOff>0</xdr:rowOff>
    </xdr:from>
    <xdr:to>
      <xdr:col>0</xdr:col>
      <xdr:colOff>304800</xdr:colOff>
      <xdr:row>106</xdr:row>
      <xdr:rowOff>129540</xdr:rowOff>
    </xdr:to>
    <xdr:sp macro="" textlink="">
      <xdr:nvSpPr>
        <xdr:cNvPr id="9229" name="AutoShape 13">
          <a:extLst>
            <a:ext uri="{FF2B5EF4-FFF2-40B4-BE49-F238E27FC236}">
              <a16:creationId xmlns:a16="http://schemas.microsoft.com/office/drawing/2014/main" id="{2B1D34E1-36EF-4F74-928F-D2AD9141394C}"/>
            </a:ext>
          </a:extLst>
        </xdr:cNvPr>
        <xdr:cNvSpPr>
          <a:spLocks noChangeAspect="1" noChangeArrowheads="1"/>
        </xdr:cNvSpPr>
      </xdr:nvSpPr>
      <xdr:spPr bwMode="auto">
        <a:xfrm>
          <a:off x="0" y="22082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129540</xdr:rowOff>
    </xdr:to>
    <xdr:sp macro="" textlink="">
      <xdr:nvSpPr>
        <xdr:cNvPr id="9230" name="AutoShape 14">
          <a:extLst>
            <a:ext uri="{FF2B5EF4-FFF2-40B4-BE49-F238E27FC236}">
              <a16:creationId xmlns:a16="http://schemas.microsoft.com/office/drawing/2014/main" id="{7241E3BB-0418-4F08-A78D-8B5F3F1A1505}"/>
            </a:ext>
          </a:extLst>
        </xdr:cNvPr>
        <xdr:cNvSpPr>
          <a:spLocks noChangeAspect="1" noChangeArrowheads="1"/>
        </xdr:cNvSpPr>
      </xdr:nvSpPr>
      <xdr:spPr bwMode="auto">
        <a:xfrm>
          <a:off x="548640" y="23484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115</xdr:row>
      <xdr:rowOff>0</xdr:rowOff>
    </xdr:from>
    <xdr:to>
      <xdr:col>1</xdr:col>
      <xdr:colOff>304800</xdr:colOff>
      <xdr:row>116</xdr:row>
      <xdr:rowOff>129540</xdr:rowOff>
    </xdr:to>
    <xdr:sp macro="" textlink="">
      <xdr:nvSpPr>
        <xdr:cNvPr id="9231" name="AutoShape 15">
          <a:extLst>
            <a:ext uri="{FF2B5EF4-FFF2-40B4-BE49-F238E27FC236}">
              <a16:creationId xmlns:a16="http://schemas.microsoft.com/office/drawing/2014/main" id="{2FE078AC-0D4A-404F-9CC3-1780AFE63896}"/>
            </a:ext>
          </a:extLst>
        </xdr:cNvPr>
        <xdr:cNvSpPr>
          <a:spLocks noChangeAspect="1" noChangeArrowheads="1"/>
        </xdr:cNvSpPr>
      </xdr:nvSpPr>
      <xdr:spPr bwMode="auto">
        <a:xfrm>
          <a:off x="548640" y="23835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122</xdr:row>
      <xdr:rowOff>0</xdr:rowOff>
    </xdr:from>
    <xdr:to>
      <xdr:col>0</xdr:col>
      <xdr:colOff>304800</xdr:colOff>
      <xdr:row>123</xdr:row>
      <xdr:rowOff>129540</xdr:rowOff>
    </xdr:to>
    <xdr:sp macro="" textlink="">
      <xdr:nvSpPr>
        <xdr:cNvPr id="9232" name="AutoShape 16">
          <a:extLst>
            <a:ext uri="{FF2B5EF4-FFF2-40B4-BE49-F238E27FC236}">
              <a16:creationId xmlns:a16="http://schemas.microsoft.com/office/drawing/2014/main" id="{BA2D29A9-7BE2-4F39-9147-05DF501D2A99}"/>
            </a:ext>
          </a:extLst>
        </xdr:cNvPr>
        <xdr:cNvSpPr>
          <a:spLocks noChangeAspect="1" noChangeArrowheads="1"/>
        </xdr:cNvSpPr>
      </xdr:nvSpPr>
      <xdr:spPr bwMode="auto">
        <a:xfrm>
          <a:off x="0" y="2541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138</xdr:row>
      <xdr:rowOff>0</xdr:rowOff>
    </xdr:from>
    <xdr:to>
      <xdr:col>0</xdr:col>
      <xdr:colOff>304800</xdr:colOff>
      <xdr:row>139</xdr:row>
      <xdr:rowOff>129540</xdr:rowOff>
    </xdr:to>
    <xdr:sp macro="" textlink="">
      <xdr:nvSpPr>
        <xdr:cNvPr id="9233" name="AutoShape 17">
          <a:extLst>
            <a:ext uri="{FF2B5EF4-FFF2-40B4-BE49-F238E27FC236}">
              <a16:creationId xmlns:a16="http://schemas.microsoft.com/office/drawing/2014/main" id="{DAAE7A85-B795-4364-A52F-98A2F0486FD1}"/>
            </a:ext>
          </a:extLst>
        </xdr:cNvPr>
        <xdr:cNvSpPr>
          <a:spLocks noChangeAspect="1" noChangeArrowheads="1"/>
        </xdr:cNvSpPr>
      </xdr:nvSpPr>
      <xdr:spPr bwMode="auto">
        <a:xfrm>
          <a:off x="0" y="29093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146</xdr:row>
      <xdr:rowOff>0</xdr:rowOff>
    </xdr:from>
    <xdr:to>
      <xdr:col>1</xdr:col>
      <xdr:colOff>304800</xdr:colOff>
      <xdr:row>147</xdr:row>
      <xdr:rowOff>129540</xdr:rowOff>
    </xdr:to>
    <xdr:sp macro="" textlink="">
      <xdr:nvSpPr>
        <xdr:cNvPr id="9234" name="AutoShape 18">
          <a:extLst>
            <a:ext uri="{FF2B5EF4-FFF2-40B4-BE49-F238E27FC236}">
              <a16:creationId xmlns:a16="http://schemas.microsoft.com/office/drawing/2014/main" id="{31EF9FA6-EAD1-4DB9-ABEE-3D046FB52193}"/>
            </a:ext>
          </a:extLst>
        </xdr:cNvPr>
        <xdr:cNvSpPr>
          <a:spLocks noChangeAspect="1" noChangeArrowheads="1"/>
        </xdr:cNvSpPr>
      </xdr:nvSpPr>
      <xdr:spPr bwMode="auto">
        <a:xfrm>
          <a:off x="548640" y="30495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148</xdr:row>
      <xdr:rowOff>0</xdr:rowOff>
    </xdr:from>
    <xdr:to>
      <xdr:col>1</xdr:col>
      <xdr:colOff>304800</xdr:colOff>
      <xdr:row>149</xdr:row>
      <xdr:rowOff>129540</xdr:rowOff>
    </xdr:to>
    <xdr:sp macro="" textlink="">
      <xdr:nvSpPr>
        <xdr:cNvPr id="9235" name="AutoShape 19">
          <a:extLst>
            <a:ext uri="{FF2B5EF4-FFF2-40B4-BE49-F238E27FC236}">
              <a16:creationId xmlns:a16="http://schemas.microsoft.com/office/drawing/2014/main" id="{3FB46CE7-4D9E-43D2-858F-F090D5172064}"/>
            </a:ext>
          </a:extLst>
        </xdr:cNvPr>
        <xdr:cNvSpPr>
          <a:spLocks noChangeAspect="1" noChangeArrowheads="1"/>
        </xdr:cNvSpPr>
      </xdr:nvSpPr>
      <xdr:spPr bwMode="auto">
        <a:xfrm>
          <a:off x="548640" y="3084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155</xdr:row>
      <xdr:rowOff>0</xdr:rowOff>
    </xdr:from>
    <xdr:to>
      <xdr:col>0</xdr:col>
      <xdr:colOff>304800</xdr:colOff>
      <xdr:row>156</xdr:row>
      <xdr:rowOff>129540</xdr:rowOff>
    </xdr:to>
    <xdr:sp macro="" textlink="">
      <xdr:nvSpPr>
        <xdr:cNvPr id="9236" name="AutoShape 20">
          <a:extLst>
            <a:ext uri="{FF2B5EF4-FFF2-40B4-BE49-F238E27FC236}">
              <a16:creationId xmlns:a16="http://schemas.microsoft.com/office/drawing/2014/main" id="{7139A649-AA1C-4D40-8EAD-BAFED4C79692}"/>
            </a:ext>
          </a:extLst>
        </xdr:cNvPr>
        <xdr:cNvSpPr>
          <a:spLocks noChangeAspect="1" noChangeArrowheads="1"/>
        </xdr:cNvSpPr>
      </xdr:nvSpPr>
      <xdr:spPr bwMode="auto">
        <a:xfrm>
          <a:off x="0" y="3242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163</xdr:row>
      <xdr:rowOff>0</xdr:rowOff>
    </xdr:from>
    <xdr:to>
      <xdr:col>1</xdr:col>
      <xdr:colOff>304800</xdr:colOff>
      <xdr:row>164</xdr:row>
      <xdr:rowOff>129540</xdr:rowOff>
    </xdr:to>
    <xdr:sp macro="" textlink="">
      <xdr:nvSpPr>
        <xdr:cNvPr id="9237" name="AutoShape 21">
          <a:extLst>
            <a:ext uri="{FF2B5EF4-FFF2-40B4-BE49-F238E27FC236}">
              <a16:creationId xmlns:a16="http://schemas.microsoft.com/office/drawing/2014/main" id="{420113E3-8A02-44DD-BE68-6765209AA34A}"/>
            </a:ext>
          </a:extLst>
        </xdr:cNvPr>
        <xdr:cNvSpPr>
          <a:spLocks noChangeAspect="1" noChangeArrowheads="1"/>
        </xdr:cNvSpPr>
      </xdr:nvSpPr>
      <xdr:spPr bwMode="auto">
        <a:xfrm>
          <a:off x="548640" y="33825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165</xdr:row>
      <xdr:rowOff>0</xdr:rowOff>
    </xdr:from>
    <xdr:to>
      <xdr:col>1</xdr:col>
      <xdr:colOff>304800</xdr:colOff>
      <xdr:row>166</xdr:row>
      <xdr:rowOff>129540</xdr:rowOff>
    </xdr:to>
    <xdr:sp macro="" textlink="">
      <xdr:nvSpPr>
        <xdr:cNvPr id="9238" name="AutoShape 22">
          <a:extLst>
            <a:ext uri="{FF2B5EF4-FFF2-40B4-BE49-F238E27FC236}">
              <a16:creationId xmlns:a16="http://schemas.microsoft.com/office/drawing/2014/main" id="{482C928B-7DE8-4008-9618-C07D8C096F79}"/>
            </a:ext>
          </a:extLst>
        </xdr:cNvPr>
        <xdr:cNvSpPr>
          <a:spLocks noChangeAspect="1" noChangeArrowheads="1"/>
        </xdr:cNvSpPr>
      </xdr:nvSpPr>
      <xdr:spPr bwMode="auto">
        <a:xfrm>
          <a:off x="548640" y="3417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182</xdr:row>
      <xdr:rowOff>0</xdr:rowOff>
    </xdr:from>
    <xdr:to>
      <xdr:col>0</xdr:col>
      <xdr:colOff>304800</xdr:colOff>
      <xdr:row>183</xdr:row>
      <xdr:rowOff>129540</xdr:rowOff>
    </xdr:to>
    <xdr:sp macro="" textlink="">
      <xdr:nvSpPr>
        <xdr:cNvPr id="9240" name="AutoShape 24">
          <a:extLst>
            <a:ext uri="{FF2B5EF4-FFF2-40B4-BE49-F238E27FC236}">
              <a16:creationId xmlns:a16="http://schemas.microsoft.com/office/drawing/2014/main" id="{8F2114FA-31B1-4620-8DB9-5C6E3F7531FB}"/>
            </a:ext>
          </a:extLst>
        </xdr:cNvPr>
        <xdr:cNvSpPr>
          <a:spLocks noChangeAspect="1" noChangeArrowheads="1"/>
        </xdr:cNvSpPr>
      </xdr:nvSpPr>
      <xdr:spPr bwMode="auto">
        <a:xfrm>
          <a:off x="0" y="32773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190</xdr:row>
      <xdr:rowOff>0</xdr:rowOff>
    </xdr:from>
    <xdr:to>
      <xdr:col>1</xdr:col>
      <xdr:colOff>304800</xdr:colOff>
      <xdr:row>191</xdr:row>
      <xdr:rowOff>129540</xdr:rowOff>
    </xdr:to>
    <xdr:sp macro="" textlink="">
      <xdr:nvSpPr>
        <xdr:cNvPr id="9241" name="AutoShape 25">
          <a:extLst>
            <a:ext uri="{FF2B5EF4-FFF2-40B4-BE49-F238E27FC236}">
              <a16:creationId xmlns:a16="http://schemas.microsoft.com/office/drawing/2014/main" id="{2D4C6A7C-A408-4223-A3B8-C5A80BE61C0D}"/>
            </a:ext>
          </a:extLst>
        </xdr:cNvPr>
        <xdr:cNvSpPr>
          <a:spLocks noChangeAspect="1" noChangeArrowheads="1"/>
        </xdr:cNvSpPr>
      </xdr:nvSpPr>
      <xdr:spPr bwMode="auto">
        <a:xfrm>
          <a:off x="548640" y="3417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192</xdr:row>
      <xdr:rowOff>0</xdr:rowOff>
    </xdr:from>
    <xdr:to>
      <xdr:col>1</xdr:col>
      <xdr:colOff>304800</xdr:colOff>
      <xdr:row>193</xdr:row>
      <xdr:rowOff>129540</xdr:rowOff>
    </xdr:to>
    <xdr:sp macro="" textlink="">
      <xdr:nvSpPr>
        <xdr:cNvPr id="9242" name="AutoShape 26">
          <a:extLst>
            <a:ext uri="{FF2B5EF4-FFF2-40B4-BE49-F238E27FC236}">
              <a16:creationId xmlns:a16="http://schemas.microsoft.com/office/drawing/2014/main" id="{2256E203-C347-463D-955C-AA3C542B325D}"/>
            </a:ext>
          </a:extLst>
        </xdr:cNvPr>
        <xdr:cNvSpPr>
          <a:spLocks noChangeAspect="1" noChangeArrowheads="1"/>
        </xdr:cNvSpPr>
      </xdr:nvSpPr>
      <xdr:spPr bwMode="auto">
        <a:xfrm>
          <a:off x="548640" y="34526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199</xdr:row>
      <xdr:rowOff>0</xdr:rowOff>
    </xdr:from>
    <xdr:to>
      <xdr:col>0</xdr:col>
      <xdr:colOff>304800</xdr:colOff>
      <xdr:row>200</xdr:row>
      <xdr:rowOff>129540</xdr:rowOff>
    </xdr:to>
    <xdr:sp macro="" textlink="">
      <xdr:nvSpPr>
        <xdr:cNvPr id="9243" name="AutoShape 27">
          <a:extLst>
            <a:ext uri="{FF2B5EF4-FFF2-40B4-BE49-F238E27FC236}">
              <a16:creationId xmlns:a16="http://schemas.microsoft.com/office/drawing/2014/main" id="{DA9A9884-1BDD-4A1B-9195-EC3482048A3E}"/>
            </a:ext>
          </a:extLst>
        </xdr:cNvPr>
        <xdr:cNvSpPr>
          <a:spLocks noChangeAspect="1" noChangeArrowheads="1"/>
        </xdr:cNvSpPr>
      </xdr:nvSpPr>
      <xdr:spPr bwMode="auto">
        <a:xfrm>
          <a:off x="0" y="36103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207</xdr:row>
      <xdr:rowOff>0</xdr:rowOff>
    </xdr:from>
    <xdr:to>
      <xdr:col>1</xdr:col>
      <xdr:colOff>304800</xdr:colOff>
      <xdr:row>208</xdr:row>
      <xdr:rowOff>129540</xdr:rowOff>
    </xdr:to>
    <xdr:sp macro="" textlink="">
      <xdr:nvSpPr>
        <xdr:cNvPr id="9244" name="AutoShape 28">
          <a:extLst>
            <a:ext uri="{FF2B5EF4-FFF2-40B4-BE49-F238E27FC236}">
              <a16:creationId xmlns:a16="http://schemas.microsoft.com/office/drawing/2014/main" id="{63564A37-3666-4306-BBE5-D52ACEAD9143}"/>
            </a:ext>
          </a:extLst>
        </xdr:cNvPr>
        <xdr:cNvSpPr>
          <a:spLocks noChangeAspect="1" noChangeArrowheads="1"/>
        </xdr:cNvSpPr>
      </xdr:nvSpPr>
      <xdr:spPr bwMode="auto">
        <a:xfrm>
          <a:off x="548640" y="3768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209</xdr:row>
      <xdr:rowOff>0</xdr:rowOff>
    </xdr:from>
    <xdr:to>
      <xdr:col>1</xdr:col>
      <xdr:colOff>304800</xdr:colOff>
      <xdr:row>210</xdr:row>
      <xdr:rowOff>129540</xdr:rowOff>
    </xdr:to>
    <xdr:sp macro="" textlink="">
      <xdr:nvSpPr>
        <xdr:cNvPr id="9245" name="AutoShape 29">
          <a:extLst>
            <a:ext uri="{FF2B5EF4-FFF2-40B4-BE49-F238E27FC236}">
              <a16:creationId xmlns:a16="http://schemas.microsoft.com/office/drawing/2014/main" id="{16DC9449-CD33-46E1-98AA-C129C69353E5}"/>
            </a:ext>
          </a:extLst>
        </xdr:cNvPr>
        <xdr:cNvSpPr>
          <a:spLocks noChangeAspect="1" noChangeArrowheads="1"/>
        </xdr:cNvSpPr>
      </xdr:nvSpPr>
      <xdr:spPr bwMode="auto">
        <a:xfrm>
          <a:off x="548640" y="380314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216</xdr:row>
      <xdr:rowOff>0</xdr:rowOff>
    </xdr:from>
    <xdr:to>
      <xdr:col>0</xdr:col>
      <xdr:colOff>304800</xdr:colOff>
      <xdr:row>217</xdr:row>
      <xdr:rowOff>129540</xdr:rowOff>
    </xdr:to>
    <xdr:sp macro="" textlink="">
      <xdr:nvSpPr>
        <xdr:cNvPr id="9246" name="AutoShape 30">
          <a:extLst>
            <a:ext uri="{FF2B5EF4-FFF2-40B4-BE49-F238E27FC236}">
              <a16:creationId xmlns:a16="http://schemas.microsoft.com/office/drawing/2014/main" id="{722692F6-22E4-47A6-9D8B-61D2820B3177}"/>
            </a:ext>
          </a:extLst>
        </xdr:cNvPr>
        <xdr:cNvSpPr>
          <a:spLocks noChangeAspect="1" noChangeArrowheads="1"/>
        </xdr:cNvSpPr>
      </xdr:nvSpPr>
      <xdr:spPr bwMode="auto">
        <a:xfrm>
          <a:off x="0" y="39608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224</xdr:row>
      <xdr:rowOff>0</xdr:rowOff>
    </xdr:from>
    <xdr:to>
      <xdr:col>1</xdr:col>
      <xdr:colOff>304800</xdr:colOff>
      <xdr:row>225</xdr:row>
      <xdr:rowOff>129540</xdr:rowOff>
    </xdr:to>
    <xdr:sp macro="" textlink="">
      <xdr:nvSpPr>
        <xdr:cNvPr id="9247" name="AutoShape 31">
          <a:extLst>
            <a:ext uri="{FF2B5EF4-FFF2-40B4-BE49-F238E27FC236}">
              <a16:creationId xmlns:a16="http://schemas.microsoft.com/office/drawing/2014/main" id="{2A97B60E-03A7-4011-8265-D7E7A8AEEFD7}"/>
            </a:ext>
          </a:extLst>
        </xdr:cNvPr>
        <xdr:cNvSpPr>
          <a:spLocks noChangeAspect="1" noChangeArrowheads="1"/>
        </xdr:cNvSpPr>
      </xdr:nvSpPr>
      <xdr:spPr bwMode="auto">
        <a:xfrm>
          <a:off x="548640" y="41010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226</xdr:row>
      <xdr:rowOff>0</xdr:rowOff>
    </xdr:from>
    <xdr:to>
      <xdr:col>1</xdr:col>
      <xdr:colOff>304800</xdr:colOff>
      <xdr:row>227</xdr:row>
      <xdr:rowOff>129540</xdr:rowOff>
    </xdr:to>
    <xdr:sp macro="" textlink="">
      <xdr:nvSpPr>
        <xdr:cNvPr id="9248" name="AutoShape 32">
          <a:extLst>
            <a:ext uri="{FF2B5EF4-FFF2-40B4-BE49-F238E27FC236}">
              <a16:creationId xmlns:a16="http://schemas.microsoft.com/office/drawing/2014/main" id="{B3536932-F899-43D7-9526-C057D01EA8E5}"/>
            </a:ext>
          </a:extLst>
        </xdr:cNvPr>
        <xdr:cNvSpPr>
          <a:spLocks noChangeAspect="1" noChangeArrowheads="1"/>
        </xdr:cNvSpPr>
      </xdr:nvSpPr>
      <xdr:spPr bwMode="auto">
        <a:xfrm>
          <a:off x="548640" y="41361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234</xdr:row>
      <xdr:rowOff>0</xdr:rowOff>
    </xdr:from>
    <xdr:to>
      <xdr:col>0</xdr:col>
      <xdr:colOff>304800</xdr:colOff>
      <xdr:row>235</xdr:row>
      <xdr:rowOff>129540</xdr:rowOff>
    </xdr:to>
    <xdr:sp macro="" textlink="">
      <xdr:nvSpPr>
        <xdr:cNvPr id="9249" name="AutoShape 33">
          <a:extLst>
            <a:ext uri="{FF2B5EF4-FFF2-40B4-BE49-F238E27FC236}">
              <a16:creationId xmlns:a16="http://schemas.microsoft.com/office/drawing/2014/main" id="{2B0F8E96-3C88-468D-9F51-5401BB33DA7F}"/>
            </a:ext>
          </a:extLst>
        </xdr:cNvPr>
        <xdr:cNvSpPr>
          <a:spLocks noChangeAspect="1" noChangeArrowheads="1"/>
        </xdr:cNvSpPr>
      </xdr:nvSpPr>
      <xdr:spPr bwMode="auto">
        <a:xfrm>
          <a:off x="0" y="43289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242</xdr:row>
      <xdr:rowOff>0</xdr:rowOff>
    </xdr:from>
    <xdr:to>
      <xdr:col>1</xdr:col>
      <xdr:colOff>304800</xdr:colOff>
      <xdr:row>243</xdr:row>
      <xdr:rowOff>129540</xdr:rowOff>
    </xdr:to>
    <xdr:sp macro="" textlink="">
      <xdr:nvSpPr>
        <xdr:cNvPr id="9250" name="AutoShape 34">
          <a:extLst>
            <a:ext uri="{FF2B5EF4-FFF2-40B4-BE49-F238E27FC236}">
              <a16:creationId xmlns:a16="http://schemas.microsoft.com/office/drawing/2014/main" id="{95E74893-16AF-47F1-8A5D-182A89997E48}"/>
            </a:ext>
          </a:extLst>
        </xdr:cNvPr>
        <xdr:cNvSpPr>
          <a:spLocks noChangeAspect="1" noChangeArrowheads="1"/>
        </xdr:cNvSpPr>
      </xdr:nvSpPr>
      <xdr:spPr bwMode="auto">
        <a:xfrm>
          <a:off x="548640" y="448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244</xdr:row>
      <xdr:rowOff>0</xdr:rowOff>
    </xdr:from>
    <xdr:to>
      <xdr:col>1</xdr:col>
      <xdr:colOff>304800</xdr:colOff>
      <xdr:row>245</xdr:row>
      <xdr:rowOff>129540</xdr:rowOff>
    </xdr:to>
    <xdr:sp macro="" textlink="">
      <xdr:nvSpPr>
        <xdr:cNvPr id="9251" name="AutoShape 35">
          <a:extLst>
            <a:ext uri="{FF2B5EF4-FFF2-40B4-BE49-F238E27FC236}">
              <a16:creationId xmlns:a16="http://schemas.microsoft.com/office/drawing/2014/main" id="{AC30D9D7-86E2-44DA-8048-DF3E074DC53B}"/>
            </a:ext>
          </a:extLst>
        </xdr:cNvPr>
        <xdr:cNvSpPr>
          <a:spLocks noChangeAspect="1" noChangeArrowheads="1"/>
        </xdr:cNvSpPr>
      </xdr:nvSpPr>
      <xdr:spPr bwMode="auto">
        <a:xfrm>
          <a:off x="548640" y="45217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252</xdr:row>
      <xdr:rowOff>0</xdr:rowOff>
    </xdr:from>
    <xdr:to>
      <xdr:col>0</xdr:col>
      <xdr:colOff>304800</xdr:colOff>
      <xdr:row>253</xdr:row>
      <xdr:rowOff>129540</xdr:rowOff>
    </xdr:to>
    <xdr:sp macro="" textlink="">
      <xdr:nvSpPr>
        <xdr:cNvPr id="9252" name="AutoShape 36">
          <a:extLst>
            <a:ext uri="{FF2B5EF4-FFF2-40B4-BE49-F238E27FC236}">
              <a16:creationId xmlns:a16="http://schemas.microsoft.com/office/drawing/2014/main" id="{7E5052D9-E505-4F09-8A86-479B4D97D02B}"/>
            </a:ext>
          </a:extLst>
        </xdr:cNvPr>
        <xdr:cNvSpPr>
          <a:spLocks noChangeAspect="1" noChangeArrowheads="1"/>
        </xdr:cNvSpPr>
      </xdr:nvSpPr>
      <xdr:spPr bwMode="auto">
        <a:xfrm>
          <a:off x="0" y="471449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267</xdr:row>
      <xdr:rowOff>0</xdr:rowOff>
    </xdr:from>
    <xdr:to>
      <xdr:col>0</xdr:col>
      <xdr:colOff>304800</xdr:colOff>
      <xdr:row>268</xdr:row>
      <xdr:rowOff>129540</xdr:rowOff>
    </xdr:to>
    <xdr:sp macro="" textlink="">
      <xdr:nvSpPr>
        <xdr:cNvPr id="9253" name="AutoShape 37">
          <a:extLst>
            <a:ext uri="{FF2B5EF4-FFF2-40B4-BE49-F238E27FC236}">
              <a16:creationId xmlns:a16="http://schemas.microsoft.com/office/drawing/2014/main" id="{41F3A18D-D7F4-4A63-B0E1-D16B0E332CA3}"/>
            </a:ext>
          </a:extLst>
        </xdr:cNvPr>
        <xdr:cNvSpPr>
          <a:spLocks noChangeAspect="1" noChangeArrowheads="1"/>
        </xdr:cNvSpPr>
      </xdr:nvSpPr>
      <xdr:spPr bwMode="auto">
        <a:xfrm>
          <a:off x="0" y="50474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275</xdr:row>
      <xdr:rowOff>0</xdr:rowOff>
    </xdr:from>
    <xdr:to>
      <xdr:col>1</xdr:col>
      <xdr:colOff>304800</xdr:colOff>
      <xdr:row>276</xdr:row>
      <xdr:rowOff>129540</xdr:rowOff>
    </xdr:to>
    <xdr:sp macro="" textlink="">
      <xdr:nvSpPr>
        <xdr:cNvPr id="9254" name="AutoShape 38">
          <a:extLst>
            <a:ext uri="{FF2B5EF4-FFF2-40B4-BE49-F238E27FC236}">
              <a16:creationId xmlns:a16="http://schemas.microsoft.com/office/drawing/2014/main" id="{E942144F-B21E-437B-A13A-07B33BE2FA71}"/>
            </a:ext>
          </a:extLst>
        </xdr:cNvPr>
        <xdr:cNvSpPr>
          <a:spLocks noChangeAspect="1" noChangeArrowheads="1"/>
        </xdr:cNvSpPr>
      </xdr:nvSpPr>
      <xdr:spPr bwMode="auto">
        <a:xfrm>
          <a:off x="548640" y="5187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277</xdr:row>
      <xdr:rowOff>0</xdr:rowOff>
    </xdr:from>
    <xdr:to>
      <xdr:col>1</xdr:col>
      <xdr:colOff>304800</xdr:colOff>
      <xdr:row>278</xdr:row>
      <xdr:rowOff>129540</xdr:rowOff>
    </xdr:to>
    <xdr:sp macro="" textlink="">
      <xdr:nvSpPr>
        <xdr:cNvPr id="9255" name="AutoShape 39">
          <a:extLst>
            <a:ext uri="{FF2B5EF4-FFF2-40B4-BE49-F238E27FC236}">
              <a16:creationId xmlns:a16="http://schemas.microsoft.com/office/drawing/2014/main" id="{B4AEBA08-A6EC-436D-BD64-C77CE4F7764E}"/>
            </a:ext>
          </a:extLst>
        </xdr:cNvPr>
        <xdr:cNvSpPr>
          <a:spLocks noChangeAspect="1" noChangeArrowheads="1"/>
        </xdr:cNvSpPr>
      </xdr:nvSpPr>
      <xdr:spPr bwMode="auto">
        <a:xfrm>
          <a:off x="548640" y="52227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284</xdr:row>
      <xdr:rowOff>0</xdr:rowOff>
    </xdr:from>
    <xdr:to>
      <xdr:col>0</xdr:col>
      <xdr:colOff>304800</xdr:colOff>
      <xdr:row>285</xdr:row>
      <xdr:rowOff>129540</xdr:rowOff>
    </xdr:to>
    <xdr:sp macro="" textlink="">
      <xdr:nvSpPr>
        <xdr:cNvPr id="9256" name="AutoShape 40">
          <a:extLst>
            <a:ext uri="{FF2B5EF4-FFF2-40B4-BE49-F238E27FC236}">
              <a16:creationId xmlns:a16="http://schemas.microsoft.com/office/drawing/2014/main" id="{E0EFD341-EB03-4D28-92E8-FEE151AA65EB}"/>
            </a:ext>
          </a:extLst>
        </xdr:cNvPr>
        <xdr:cNvSpPr>
          <a:spLocks noChangeAspect="1" noChangeArrowheads="1"/>
        </xdr:cNvSpPr>
      </xdr:nvSpPr>
      <xdr:spPr bwMode="auto">
        <a:xfrm>
          <a:off x="0" y="53980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292</xdr:row>
      <xdr:rowOff>0</xdr:rowOff>
    </xdr:from>
    <xdr:to>
      <xdr:col>1</xdr:col>
      <xdr:colOff>304800</xdr:colOff>
      <xdr:row>293</xdr:row>
      <xdr:rowOff>129540</xdr:rowOff>
    </xdr:to>
    <xdr:sp macro="" textlink="">
      <xdr:nvSpPr>
        <xdr:cNvPr id="9257" name="AutoShape 41">
          <a:extLst>
            <a:ext uri="{FF2B5EF4-FFF2-40B4-BE49-F238E27FC236}">
              <a16:creationId xmlns:a16="http://schemas.microsoft.com/office/drawing/2014/main" id="{16362C69-7549-4016-AB2D-403891A5F862}"/>
            </a:ext>
          </a:extLst>
        </xdr:cNvPr>
        <xdr:cNvSpPr>
          <a:spLocks noChangeAspect="1" noChangeArrowheads="1"/>
        </xdr:cNvSpPr>
      </xdr:nvSpPr>
      <xdr:spPr bwMode="auto">
        <a:xfrm>
          <a:off x="548640" y="55382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294</xdr:row>
      <xdr:rowOff>0</xdr:rowOff>
    </xdr:from>
    <xdr:to>
      <xdr:col>1</xdr:col>
      <xdr:colOff>304800</xdr:colOff>
      <xdr:row>295</xdr:row>
      <xdr:rowOff>129540</xdr:rowOff>
    </xdr:to>
    <xdr:sp macro="" textlink="">
      <xdr:nvSpPr>
        <xdr:cNvPr id="9258" name="AutoShape 42">
          <a:extLst>
            <a:ext uri="{FF2B5EF4-FFF2-40B4-BE49-F238E27FC236}">
              <a16:creationId xmlns:a16="http://schemas.microsoft.com/office/drawing/2014/main" id="{AB19EA95-10F5-4EB4-B5D9-67ACE4C9F361}"/>
            </a:ext>
          </a:extLst>
        </xdr:cNvPr>
        <xdr:cNvSpPr>
          <a:spLocks noChangeAspect="1" noChangeArrowheads="1"/>
        </xdr:cNvSpPr>
      </xdr:nvSpPr>
      <xdr:spPr bwMode="auto">
        <a:xfrm>
          <a:off x="548640" y="559079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301</xdr:row>
      <xdr:rowOff>0</xdr:rowOff>
    </xdr:from>
    <xdr:to>
      <xdr:col>0</xdr:col>
      <xdr:colOff>304800</xdr:colOff>
      <xdr:row>302</xdr:row>
      <xdr:rowOff>129540</xdr:rowOff>
    </xdr:to>
    <xdr:sp macro="" textlink="">
      <xdr:nvSpPr>
        <xdr:cNvPr id="9259" name="AutoShape 43">
          <a:extLst>
            <a:ext uri="{FF2B5EF4-FFF2-40B4-BE49-F238E27FC236}">
              <a16:creationId xmlns:a16="http://schemas.microsoft.com/office/drawing/2014/main" id="{123C3A07-8A16-4772-8D53-D503D5A0F4FB}"/>
            </a:ext>
          </a:extLst>
        </xdr:cNvPr>
        <xdr:cNvSpPr>
          <a:spLocks noChangeAspect="1" noChangeArrowheads="1"/>
        </xdr:cNvSpPr>
      </xdr:nvSpPr>
      <xdr:spPr bwMode="auto">
        <a:xfrm>
          <a:off x="0" y="576605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309</xdr:row>
      <xdr:rowOff>0</xdr:rowOff>
    </xdr:from>
    <xdr:to>
      <xdr:col>1</xdr:col>
      <xdr:colOff>304800</xdr:colOff>
      <xdr:row>310</xdr:row>
      <xdr:rowOff>129540</xdr:rowOff>
    </xdr:to>
    <xdr:sp macro="" textlink="">
      <xdr:nvSpPr>
        <xdr:cNvPr id="9260" name="AutoShape 44">
          <a:extLst>
            <a:ext uri="{FF2B5EF4-FFF2-40B4-BE49-F238E27FC236}">
              <a16:creationId xmlns:a16="http://schemas.microsoft.com/office/drawing/2014/main" id="{500FBC81-D071-4A4D-84BD-733457CCE144}"/>
            </a:ext>
          </a:extLst>
        </xdr:cNvPr>
        <xdr:cNvSpPr>
          <a:spLocks noChangeAspect="1" noChangeArrowheads="1"/>
        </xdr:cNvSpPr>
      </xdr:nvSpPr>
      <xdr:spPr bwMode="auto">
        <a:xfrm>
          <a:off x="548640" y="59062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311</xdr:row>
      <xdr:rowOff>0</xdr:rowOff>
    </xdr:from>
    <xdr:to>
      <xdr:col>1</xdr:col>
      <xdr:colOff>304800</xdr:colOff>
      <xdr:row>312</xdr:row>
      <xdr:rowOff>129540</xdr:rowOff>
    </xdr:to>
    <xdr:sp macro="" textlink="">
      <xdr:nvSpPr>
        <xdr:cNvPr id="9261" name="AutoShape 45">
          <a:extLst>
            <a:ext uri="{FF2B5EF4-FFF2-40B4-BE49-F238E27FC236}">
              <a16:creationId xmlns:a16="http://schemas.microsoft.com/office/drawing/2014/main" id="{9FC63FC6-474B-4830-B822-6E9EFB8A57B2}"/>
            </a:ext>
          </a:extLst>
        </xdr:cNvPr>
        <xdr:cNvSpPr>
          <a:spLocks noChangeAspect="1" noChangeArrowheads="1"/>
        </xdr:cNvSpPr>
      </xdr:nvSpPr>
      <xdr:spPr bwMode="auto">
        <a:xfrm>
          <a:off x="548640" y="594131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319</xdr:row>
      <xdr:rowOff>0</xdr:rowOff>
    </xdr:from>
    <xdr:to>
      <xdr:col>0</xdr:col>
      <xdr:colOff>304800</xdr:colOff>
      <xdr:row>320</xdr:row>
      <xdr:rowOff>129540</xdr:rowOff>
    </xdr:to>
    <xdr:sp macro="" textlink="">
      <xdr:nvSpPr>
        <xdr:cNvPr id="9262" name="AutoShape 46">
          <a:extLst>
            <a:ext uri="{FF2B5EF4-FFF2-40B4-BE49-F238E27FC236}">
              <a16:creationId xmlns:a16="http://schemas.microsoft.com/office/drawing/2014/main" id="{CE19A66A-5D1F-42B6-835A-AF8CEBE0AACF}"/>
            </a:ext>
          </a:extLst>
        </xdr:cNvPr>
        <xdr:cNvSpPr>
          <a:spLocks noChangeAspect="1" noChangeArrowheads="1"/>
        </xdr:cNvSpPr>
      </xdr:nvSpPr>
      <xdr:spPr bwMode="auto">
        <a:xfrm>
          <a:off x="0" y="6134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327</xdr:row>
      <xdr:rowOff>0</xdr:rowOff>
    </xdr:from>
    <xdr:to>
      <xdr:col>1</xdr:col>
      <xdr:colOff>304800</xdr:colOff>
      <xdr:row>328</xdr:row>
      <xdr:rowOff>129540</xdr:rowOff>
    </xdr:to>
    <xdr:sp macro="" textlink="">
      <xdr:nvSpPr>
        <xdr:cNvPr id="9263" name="AutoShape 47">
          <a:extLst>
            <a:ext uri="{FF2B5EF4-FFF2-40B4-BE49-F238E27FC236}">
              <a16:creationId xmlns:a16="http://schemas.microsoft.com/office/drawing/2014/main" id="{7F0A4F85-3706-4176-93DE-2750FC0E380D}"/>
            </a:ext>
          </a:extLst>
        </xdr:cNvPr>
        <xdr:cNvSpPr>
          <a:spLocks noChangeAspect="1" noChangeArrowheads="1"/>
        </xdr:cNvSpPr>
      </xdr:nvSpPr>
      <xdr:spPr bwMode="auto">
        <a:xfrm>
          <a:off x="548640" y="62743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329</xdr:row>
      <xdr:rowOff>0</xdr:rowOff>
    </xdr:from>
    <xdr:to>
      <xdr:col>1</xdr:col>
      <xdr:colOff>304800</xdr:colOff>
      <xdr:row>330</xdr:row>
      <xdr:rowOff>129540</xdr:rowOff>
    </xdr:to>
    <xdr:sp macro="" textlink="">
      <xdr:nvSpPr>
        <xdr:cNvPr id="9264" name="AutoShape 48">
          <a:extLst>
            <a:ext uri="{FF2B5EF4-FFF2-40B4-BE49-F238E27FC236}">
              <a16:creationId xmlns:a16="http://schemas.microsoft.com/office/drawing/2014/main" id="{385A3E07-02CE-4C50-996B-1C42ADD91A46}"/>
            </a:ext>
          </a:extLst>
        </xdr:cNvPr>
        <xdr:cNvSpPr>
          <a:spLocks noChangeAspect="1" noChangeArrowheads="1"/>
        </xdr:cNvSpPr>
      </xdr:nvSpPr>
      <xdr:spPr bwMode="auto">
        <a:xfrm>
          <a:off x="548640" y="6309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346</xdr:row>
      <xdr:rowOff>0</xdr:rowOff>
    </xdr:from>
    <xdr:to>
      <xdr:col>0</xdr:col>
      <xdr:colOff>304800</xdr:colOff>
      <xdr:row>347</xdr:row>
      <xdr:rowOff>129540</xdr:rowOff>
    </xdr:to>
    <xdr:sp macro="" textlink="">
      <xdr:nvSpPr>
        <xdr:cNvPr id="9265" name="AutoShape 49">
          <a:extLst>
            <a:ext uri="{FF2B5EF4-FFF2-40B4-BE49-F238E27FC236}">
              <a16:creationId xmlns:a16="http://schemas.microsoft.com/office/drawing/2014/main" id="{246BFFCF-3F18-4274-AC16-240662C7761E}"/>
            </a:ext>
          </a:extLst>
        </xdr:cNvPr>
        <xdr:cNvSpPr>
          <a:spLocks noChangeAspect="1" noChangeArrowheads="1"/>
        </xdr:cNvSpPr>
      </xdr:nvSpPr>
      <xdr:spPr bwMode="auto">
        <a:xfrm>
          <a:off x="0" y="67650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354</xdr:row>
      <xdr:rowOff>0</xdr:rowOff>
    </xdr:from>
    <xdr:to>
      <xdr:col>1</xdr:col>
      <xdr:colOff>304800</xdr:colOff>
      <xdr:row>355</xdr:row>
      <xdr:rowOff>129540</xdr:rowOff>
    </xdr:to>
    <xdr:sp macro="" textlink="">
      <xdr:nvSpPr>
        <xdr:cNvPr id="9266" name="AutoShape 50">
          <a:extLst>
            <a:ext uri="{FF2B5EF4-FFF2-40B4-BE49-F238E27FC236}">
              <a16:creationId xmlns:a16="http://schemas.microsoft.com/office/drawing/2014/main" id="{7CC9A4E4-23CE-4F78-AC4D-B3EC190D5070}"/>
            </a:ext>
          </a:extLst>
        </xdr:cNvPr>
        <xdr:cNvSpPr>
          <a:spLocks noChangeAspect="1" noChangeArrowheads="1"/>
        </xdr:cNvSpPr>
      </xdr:nvSpPr>
      <xdr:spPr bwMode="auto">
        <a:xfrm>
          <a:off x="548640" y="69052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356</xdr:row>
      <xdr:rowOff>0</xdr:rowOff>
    </xdr:from>
    <xdr:to>
      <xdr:col>1</xdr:col>
      <xdr:colOff>304800</xdr:colOff>
      <xdr:row>357</xdr:row>
      <xdr:rowOff>129540</xdr:rowOff>
    </xdr:to>
    <xdr:sp macro="" textlink="">
      <xdr:nvSpPr>
        <xdr:cNvPr id="9267" name="AutoShape 51">
          <a:extLst>
            <a:ext uri="{FF2B5EF4-FFF2-40B4-BE49-F238E27FC236}">
              <a16:creationId xmlns:a16="http://schemas.microsoft.com/office/drawing/2014/main" id="{C70F6AA5-D7C4-48A2-9872-1D1CA93432E0}"/>
            </a:ext>
          </a:extLst>
        </xdr:cNvPr>
        <xdr:cNvSpPr>
          <a:spLocks noChangeAspect="1" noChangeArrowheads="1"/>
        </xdr:cNvSpPr>
      </xdr:nvSpPr>
      <xdr:spPr bwMode="auto">
        <a:xfrm>
          <a:off x="548640" y="69402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362</xdr:row>
      <xdr:rowOff>0</xdr:rowOff>
    </xdr:from>
    <xdr:to>
      <xdr:col>0</xdr:col>
      <xdr:colOff>304800</xdr:colOff>
      <xdr:row>363</xdr:row>
      <xdr:rowOff>129540</xdr:rowOff>
    </xdr:to>
    <xdr:sp macro="" textlink="">
      <xdr:nvSpPr>
        <xdr:cNvPr id="9268" name="AutoShape 52">
          <a:extLst>
            <a:ext uri="{FF2B5EF4-FFF2-40B4-BE49-F238E27FC236}">
              <a16:creationId xmlns:a16="http://schemas.microsoft.com/office/drawing/2014/main" id="{7F486F1D-4F44-4622-975E-6751D3921E1A}"/>
            </a:ext>
          </a:extLst>
        </xdr:cNvPr>
        <xdr:cNvSpPr>
          <a:spLocks noChangeAspect="1" noChangeArrowheads="1"/>
        </xdr:cNvSpPr>
      </xdr:nvSpPr>
      <xdr:spPr bwMode="auto">
        <a:xfrm>
          <a:off x="0" y="70629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370</xdr:row>
      <xdr:rowOff>0</xdr:rowOff>
    </xdr:from>
    <xdr:to>
      <xdr:col>1</xdr:col>
      <xdr:colOff>304800</xdr:colOff>
      <xdr:row>371</xdr:row>
      <xdr:rowOff>129540</xdr:rowOff>
    </xdr:to>
    <xdr:sp macro="" textlink="">
      <xdr:nvSpPr>
        <xdr:cNvPr id="9269" name="AutoShape 53">
          <a:extLst>
            <a:ext uri="{FF2B5EF4-FFF2-40B4-BE49-F238E27FC236}">
              <a16:creationId xmlns:a16="http://schemas.microsoft.com/office/drawing/2014/main" id="{E131E8C2-5D70-4130-AD57-204B16CE32BB}"/>
            </a:ext>
          </a:extLst>
        </xdr:cNvPr>
        <xdr:cNvSpPr>
          <a:spLocks noChangeAspect="1" noChangeArrowheads="1"/>
        </xdr:cNvSpPr>
      </xdr:nvSpPr>
      <xdr:spPr bwMode="auto">
        <a:xfrm>
          <a:off x="548640" y="72031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372</xdr:row>
      <xdr:rowOff>0</xdr:rowOff>
    </xdr:from>
    <xdr:to>
      <xdr:col>1</xdr:col>
      <xdr:colOff>304800</xdr:colOff>
      <xdr:row>373</xdr:row>
      <xdr:rowOff>129540</xdr:rowOff>
    </xdr:to>
    <xdr:sp macro="" textlink="">
      <xdr:nvSpPr>
        <xdr:cNvPr id="9270" name="AutoShape 54">
          <a:extLst>
            <a:ext uri="{FF2B5EF4-FFF2-40B4-BE49-F238E27FC236}">
              <a16:creationId xmlns:a16="http://schemas.microsoft.com/office/drawing/2014/main" id="{792711B3-EA6A-43D9-AF1C-8ADF35742E39}"/>
            </a:ext>
          </a:extLst>
        </xdr:cNvPr>
        <xdr:cNvSpPr>
          <a:spLocks noChangeAspect="1" noChangeArrowheads="1"/>
        </xdr:cNvSpPr>
      </xdr:nvSpPr>
      <xdr:spPr bwMode="auto">
        <a:xfrm>
          <a:off x="548640" y="7238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379</xdr:row>
      <xdr:rowOff>0</xdr:rowOff>
    </xdr:from>
    <xdr:to>
      <xdr:col>0</xdr:col>
      <xdr:colOff>304800</xdr:colOff>
      <xdr:row>380</xdr:row>
      <xdr:rowOff>129540</xdr:rowOff>
    </xdr:to>
    <xdr:sp macro="" textlink="">
      <xdr:nvSpPr>
        <xdr:cNvPr id="9271" name="AutoShape 55">
          <a:extLst>
            <a:ext uri="{FF2B5EF4-FFF2-40B4-BE49-F238E27FC236}">
              <a16:creationId xmlns:a16="http://schemas.microsoft.com/office/drawing/2014/main" id="{B8FB559A-CB49-491E-8BBB-9CC3D1981548}"/>
            </a:ext>
          </a:extLst>
        </xdr:cNvPr>
        <xdr:cNvSpPr>
          <a:spLocks noChangeAspect="1" noChangeArrowheads="1"/>
        </xdr:cNvSpPr>
      </xdr:nvSpPr>
      <xdr:spPr bwMode="auto">
        <a:xfrm>
          <a:off x="0" y="73959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387</xdr:row>
      <xdr:rowOff>0</xdr:rowOff>
    </xdr:from>
    <xdr:to>
      <xdr:col>1</xdr:col>
      <xdr:colOff>304800</xdr:colOff>
      <xdr:row>388</xdr:row>
      <xdr:rowOff>129540</xdr:rowOff>
    </xdr:to>
    <xdr:sp macro="" textlink="">
      <xdr:nvSpPr>
        <xdr:cNvPr id="9272" name="AutoShape 56">
          <a:extLst>
            <a:ext uri="{FF2B5EF4-FFF2-40B4-BE49-F238E27FC236}">
              <a16:creationId xmlns:a16="http://schemas.microsoft.com/office/drawing/2014/main" id="{BE86EE6A-F65C-41B0-BDDB-19C06AD45307}"/>
            </a:ext>
          </a:extLst>
        </xdr:cNvPr>
        <xdr:cNvSpPr>
          <a:spLocks noChangeAspect="1" noChangeArrowheads="1"/>
        </xdr:cNvSpPr>
      </xdr:nvSpPr>
      <xdr:spPr bwMode="auto">
        <a:xfrm>
          <a:off x="548640" y="7536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389</xdr:row>
      <xdr:rowOff>0</xdr:rowOff>
    </xdr:from>
    <xdr:to>
      <xdr:col>1</xdr:col>
      <xdr:colOff>304800</xdr:colOff>
      <xdr:row>390</xdr:row>
      <xdr:rowOff>129540</xdr:rowOff>
    </xdr:to>
    <xdr:sp macro="" textlink="">
      <xdr:nvSpPr>
        <xdr:cNvPr id="9273" name="AutoShape 57">
          <a:extLst>
            <a:ext uri="{FF2B5EF4-FFF2-40B4-BE49-F238E27FC236}">
              <a16:creationId xmlns:a16="http://schemas.microsoft.com/office/drawing/2014/main" id="{2B106406-F072-4FC2-9C10-D0456ADA2532}"/>
            </a:ext>
          </a:extLst>
        </xdr:cNvPr>
        <xdr:cNvSpPr>
          <a:spLocks noChangeAspect="1" noChangeArrowheads="1"/>
        </xdr:cNvSpPr>
      </xdr:nvSpPr>
      <xdr:spPr bwMode="auto">
        <a:xfrm>
          <a:off x="548640" y="75712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396</xdr:row>
      <xdr:rowOff>0</xdr:rowOff>
    </xdr:from>
    <xdr:to>
      <xdr:col>0</xdr:col>
      <xdr:colOff>304800</xdr:colOff>
      <xdr:row>397</xdr:row>
      <xdr:rowOff>129540</xdr:rowOff>
    </xdr:to>
    <xdr:sp macro="" textlink="">
      <xdr:nvSpPr>
        <xdr:cNvPr id="9274" name="AutoShape 58">
          <a:extLst>
            <a:ext uri="{FF2B5EF4-FFF2-40B4-BE49-F238E27FC236}">
              <a16:creationId xmlns:a16="http://schemas.microsoft.com/office/drawing/2014/main" id="{47F72271-2615-438D-AF46-5C558D38941C}"/>
            </a:ext>
          </a:extLst>
        </xdr:cNvPr>
        <xdr:cNvSpPr>
          <a:spLocks noChangeAspect="1" noChangeArrowheads="1"/>
        </xdr:cNvSpPr>
      </xdr:nvSpPr>
      <xdr:spPr bwMode="auto">
        <a:xfrm>
          <a:off x="0" y="772896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411</xdr:row>
      <xdr:rowOff>0</xdr:rowOff>
    </xdr:from>
    <xdr:to>
      <xdr:col>0</xdr:col>
      <xdr:colOff>304800</xdr:colOff>
      <xdr:row>412</xdr:row>
      <xdr:rowOff>129540</xdr:rowOff>
    </xdr:to>
    <xdr:sp macro="" textlink="">
      <xdr:nvSpPr>
        <xdr:cNvPr id="9275" name="AutoShape 59">
          <a:extLst>
            <a:ext uri="{FF2B5EF4-FFF2-40B4-BE49-F238E27FC236}">
              <a16:creationId xmlns:a16="http://schemas.microsoft.com/office/drawing/2014/main" id="{6414B2F2-C116-40A4-A9AC-18FA739A1F64}"/>
            </a:ext>
          </a:extLst>
        </xdr:cNvPr>
        <xdr:cNvSpPr>
          <a:spLocks noChangeAspect="1" noChangeArrowheads="1"/>
        </xdr:cNvSpPr>
      </xdr:nvSpPr>
      <xdr:spPr bwMode="auto">
        <a:xfrm>
          <a:off x="0" y="806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426</xdr:row>
      <xdr:rowOff>0</xdr:rowOff>
    </xdr:from>
    <xdr:to>
      <xdr:col>0</xdr:col>
      <xdr:colOff>304800</xdr:colOff>
      <xdr:row>427</xdr:row>
      <xdr:rowOff>129540</xdr:rowOff>
    </xdr:to>
    <xdr:sp macro="" textlink="">
      <xdr:nvSpPr>
        <xdr:cNvPr id="9276" name="AutoShape 60">
          <a:extLst>
            <a:ext uri="{FF2B5EF4-FFF2-40B4-BE49-F238E27FC236}">
              <a16:creationId xmlns:a16="http://schemas.microsoft.com/office/drawing/2014/main" id="{EC2226B0-2A92-4CED-A325-EAD5D53F4C94}"/>
            </a:ext>
          </a:extLst>
        </xdr:cNvPr>
        <xdr:cNvSpPr>
          <a:spLocks noChangeAspect="1" noChangeArrowheads="1"/>
        </xdr:cNvSpPr>
      </xdr:nvSpPr>
      <xdr:spPr bwMode="auto">
        <a:xfrm>
          <a:off x="0" y="839495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434</xdr:row>
      <xdr:rowOff>0</xdr:rowOff>
    </xdr:from>
    <xdr:to>
      <xdr:col>1</xdr:col>
      <xdr:colOff>304800</xdr:colOff>
      <xdr:row>435</xdr:row>
      <xdr:rowOff>129540</xdr:rowOff>
    </xdr:to>
    <xdr:sp macro="" textlink="">
      <xdr:nvSpPr>
        <xdr:cNvPr id="9277" name="AutoShape 61">
          <a:extLst>
            <a:ext uri="{FF2B5EF4-FFF2-40B4-BE49-F238E27FC236}">
              <a16:creationId xmlns:a16="http://schemas.microsoft.com/office/drawing/2014/main" id="{5E545123-631D-4DC4-BA6E-6A26225C2A46}"/>
            </a:ext>
          </a:extLst>
        </xdr:cNvPr>
        <xdr:cNvSpPr>
          <a:spLocks noChangeAspect="1" noChangeArrowheads="1"/>
        </xdr:cNvSpPr>
      </xdr:nvSpPr>
      <xdr:spPr bwMode="auto">
        <a:xfrm>
          <a:off x="548640" y="85351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436</xdr:row>
      <xdr:rowOff>0</xdr:rowOff>
    </xdr:from>
    <xdr:to>
      <xdr:col>1</xdr:col>
      <xdr:colOff>304800</xdr:colOff>
      <xdr:row>437</xdr:row>
      <xdr:rowOff>129540</xdr:rowOff>
    </xdr:to>
    <xdr:sp macro="" textlink="">
      <xdr:nvSpPr>
        <xdr:cNvPr id="9278" name="AutoShape 62">
          <a:extLst>
            <a:ext uri="{FF2B5EF4-FFF2-40B4-BE49-F238E27FC236}">
              <a16:creationId xmlns:a16="http://schemas.microsoft.com/office/drawing/2014/main" id="{01936C10-D9A5-4C66-8854-CFD14070C66B}"/>
            </a:ext>
          </a:extLst>
        </xdr:cNvPr>
        <xdr:cNvSpPr>
          <a:spLocks noChangeAspect="1" noChangeArrowheads="1"/>
        </xdr:cNvSpPr>
      </xdr:nvSpPr>
      <xdr:spPr bwMode="auto">
        <a:xfrm>
          <a:off x="548640" y="857021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443</xdr:row>
      <xdr:rowOff>0</xdr:rowOff>
    </xdr:from>
    <xdr:to>
      <xdr:col>0</xdr:col>
      <xdr:colOff>304800</xdr:colOff>
      <xdr:row>444</xdr:row>
      <xdr:rowOff>129540</xdr:rowOff>
    </xdr:to>
    <xdr:sp macro="" textlink="">
      <xdr:nvSpPr>
        <xdr:cNvPr id="9279" name="AutoShape 63">
          <a:extLst>
            <a:ext uri="{FF2B5EF4-FFF2-40B4-BE49-F238E27FC236}">
              <a16:creationId xmlns:a16="http://schemas.microsoft.com/office/drawing/2014/main" id="{4FB6EB0A-D8CB-464B-A939-998E863C6FF6}"/>
            </a:ext>
          </a:extLst>
        </xdr:cNvPr>
        <xdr:cNvSpPr>
          <a:spLocks noChangeAspect="1" noChangeArrowheads="1"/>
        </xdr:cNvSpPr>
      </xdr:nvSpPr>
      <xdr:spPr bwMode="auto">
        <a:xfrm>
          <a:off x="0" y="87279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451</xdr:row>
      <xdr:rowOff>0</xdr:rowOff>
    </xdr:from>
    <xdr:to>
      <xdr:col>1</xdr:col>
      <xdr:colOff>304800</xdr:colOff>
      <xdr:row>452</xdr:row>
      <xdr:rowOff>129540</xdr:rowOff>
    </xdr:to>
    <xdr:sp macro="" textlink="">
      <xdr:nvSpPr>
        <xdr:cNvPr id="9280" name="AutoShape 64">
          <a:extLst>
            <a:ext uri="{FF2B5EF4-FFF2-40B4-BE49-F238E27FC236}">
              <a16:creationId xmlns:a16="http://schemas.microsoft.com/office/drawing/2014/main" id="{64876B99-E6FD-48ED-A05E-118646C72947}"/>
            </a:ext>
          </a:extLst>
        </xdr:cNvPr>
        <xdr:cNvSpPr>
          <a:spLocks noChangeAspect="1" noChangeArrowheads="1"/>
        </xdr:cNvSpPr>
      </xdr:nvSpPr>
      <xdr:spPr bwMode="auto">
        <a:xfrm>
          <a:off x="548640" y="88681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453</xdr:row>
      <xdr:rowOff>0</xdr:rowOff>
    </xdr:from>
    <xdr:to>
      <xdr:col>1</xdr:col>
      <xdr:colOff>304800</xdr:colOff>
      <xdr:row>454</xdr:row>
      <xdr:rowOff>129540</xdr:rowOff>
    </xdr:to>
    <xdr:sp macro="" textlink="">
      <xdr:nvSpPr>
        <xdr:cNvPr id="9281" name="AutoShape 65">
          <a:extLst>
            <a:ext uri="{FF2B5EF4-FFF2-40B4-BE49-F238E27FC236}">
              <a16:creationId xmlns:a16="http://schemas.microsoft.com/office/drawing/2014/main" id="{DA88C3D1-C684-4CC0-8639-8AE8C0970E5B}"/>
            </a:ext>
          </a:extLst>
        </xdr:cNvPr>
        <xdr:cNvSpPr>
          <a:spLocks noChangeAspect="1" noChangeArrowheads="1"/>
        </xdr:cNvSpPr>
      </xdr:nvSpPr>
      <xdr:spPr bwMode="auto">
        <a:xfrm>
          <a:off x="548640" y="892073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461</xdr:row>
      <xdr:rowOff>0</xdr:rowOff>
    </xdr:from>
    <xdr:to>
      <xdr:col>0</xdr:col>
      <xdr:colOff>304800</xdr:colOff>
      <xdr:row>462</xdr:row>
      <xdr:rowOff>129540</xdr:rowOff>
    </xdr:to>
    <xdr:sp macro="" textlink="">
      <xdr:nvSpPr>
        <xdr:cNvPr id="9282" name="AutoShape 66">
          <a:extLst>
            <a:ext uri="{FF2B5EF4-FFF2-40B4-BE49-F238E27FC236}">
              <a16:creationId xmlns:a16="http://schemas.microsoft.com/office/drawing/2014/main" id="{49A472C5-5229-4D36-A9F0-D23662AA01B6}"/>
            </a:ext>
          </a:extLst>
        </xdr:cNvPr>
        <xdr:cNvSpPr>
          <a:spLocks noChangeAspect="1" noChangeArrowheads="1"/>
        </xdr:cNvSpPr>
      </xdr:nvSpPr>
      <xdr:spPr bwMode="auto">
        <a:xfrm>
          <a:off x="0" y="91310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469</xdr:row>
      <xdr:rowOff>0</xdr:rowOff>
    </xdr:from>
    <xdr:to>
      <xdr:col>1</xdr:col>
      <xdr:colOff>304800</xdr:colOff>
      <xdr:row>470</xdr:row>
      <xdr:rowOff>129540</xdr:rowOff>
    </xdr:to>
    <xdr:sp macro="" textlink="">
      <xdr:nvSpPr>
        <xdr:cNvPr id="9283" name="AutoShape 67">
          <a:extLst>
            <a:ext uri="{FF2B5EF4-FFF2-40B4-BE49-F238E27FC236}">
              <a16:creationId xmlns:a16="http://schemas.microsoft.com/office/drawing/2014/main" id="{E6702D9D-4D47-499C-9B31-F54D3D202EE0}"/>
            </a:ext>
          </a:extLst>
        </xdr:cNvPr>
        <xdr:cNvSpPr>
          <a:spLocks noChangeAspect="1" noChangeArrowheads="1"/>
        </xdr:cNvSpPr>
      </xdr:nvSpPr>
      <xdr:spPr bwMode="auto">
        <a:xfrm>
          <a:off x="548640" y="9288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471</xdr:row>
      <xdr:rowOff>0</xdr:rowOff>
    </xdr:from>
    <xdr:to>
      <xdr:col>1</xdr:col>
      <xdr:colOff>304800</xdr:colOff>
      <xdr:row>472</xdr:row>
      <xdr:rowOff>129540</xdr:rowOff>
    </xdr:to>
    <xdr:sp macro="" textlink="">
      <xdr:nvSpPr>
        <xdr:cNvPr id="9284" name="AutoShape 68">
          <a:extLst>
            <a:ext uri="{FF2B5EF4-FFF2-40B4-BE49-F238E27FC236}">
              <a16:creationId xmlns:a16="http://schemas.microsoft.com/office/drawing/2014/main" id="{9EBCD5DE-5896-49D6-AB68-3380C7C9FF44}"/>
            </a:ext>
          </a:extLst>
        </xdr:cNvPr>
        <xdr:cNvSpPr>
          <a:spLocks noChangeAspect="1" noChangeArrowheads="1"/>
        </xdr:cNvSpPr>
      </xdr:nvSpPr>
      <xdr:spPr bwMode="auto">
        <a:xfrm>
          <a:off x="548640" y="93413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480</xdr:row>
      <xdr:rowOff>0</xdr:rowOff>
    </xdr:from>
    <xdr:to>
      <xdr:col>0</xdr:col>
      <xdr:colOff>304800</xdr:colOff>
      <xdr:row>481</xdr:row>
      <xdr:rowOff>129540</xdr:rowOff>
    </xdr:to>
    <xdr:sp macro="" textlink="">
      <xdr:nvSpPr>
        <xdr:cNvPr id="9285" name="AutoShape 69">
          <a:extLst>
            <a:ext uri="{FF2B5EF4-FFF2-40B4-BE49-F238E27FC236}">
              <a16:creationId xmlns:a16="http://schemas.microsoft.com/office/drawing/2014/main" id="{6DFCDC8A-9C1D-41C7-93D9-A51E456D55DD}"/>
            </a:ext>
          </a:extLst>
        </xdr:cNvPr>
        <xdr:cNvSpPr>
          <a:spLocks noChangeAspect="1" noChangeArrowheads="1"/>
        </xdr:cNvSpPr>
      </xdr:nvSpPr>
      <xdr:spPr bwMode="auto">
        <a:xfrm>
          <a:off x="0" y="95691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488</xdr:row>
      <xdr:rowOff>0</xdr:rowOff>
    </xdr:from>
    <xdr:to>
      <xdr:col>1</xdr:col>
      <xdr:colOff>304800</xdr:colOff>
      <xdr:row>489</xdr:row>
      <xdr:rowOff>129540</xdr:rowOff>
    </xdr:to>
    <xdr:sp macro="" textlink="">
      <xdr:nvSpPr>
        <xdr:cNvPr id="9286" name="AutoShape 70">
          <a:extLst>
            <a:ext uri="{FF2B5EF4-FFF2-40B4-BE49-F238E27FC236}">
              <a16:creationId xmlns:a16="http://schemas.microsoft.com/office/drawing/2014/main" id="{A7BB129D-82E7-4C4E-B0E0-495001835890}"/>
            </a:ext>
          </a:extLst>
        </xdr:cNvPr>
        <xdr:cNvSpPr>
          <a:spLocks noChangeAspect="1" noChangeArrowheads="1"/>
        </xdr:cNvSpPr>
      </xdr:nvSpPr>
      <xdr:spPr bwMode="auto">
        <a:xfrm>
          <a:off x="548640" y="9709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490</xdr:row>
      <xdr:rowOff>0</xdr:rowOff>
    </xdr:from>
    <xdr:to>
      <xdr:col>1</xdr:col>
      <xdr:colOff>304800</xdr:colOff>
      <xdr:row>491</xdr:row>
      <xdr:rowOff>129540</xdr:rowOff>
    </xdr:to>
    <xdr:sp macro="" textlink="">
      <xdr:nvSpPr>
        <xdr:cNvPr id="9287" name="AutoShape 71">
          <a:extLst>
            <a:ext uri="{FF2B5EF4-FFF2-40B4-BE49-F238E27FC236}">
              <a16:creationId xmlns:a16="http://schemas.microsoft.com/office/drawing/2014/main" id="{55D868B6-CFC8-4A8E-832B-76F992F10DBB}"/>
            </a:ext>
          </a:extLst>
        </xdr:cNvPr>
        <xdr:cNvSpPr>
          <a:spLocks noChangeAspect="1" noChangeArrowheads="1"/>
        </xdr:cNvSpPr>
      </xdr:nvSpPr>
      <xdr:spPr bwMode="auto">
        <a:xfrm>
          <a:off x="548640" y="97444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500</xdr:row>
      <xdr:rowOff>0</xdr:rowOff>
    </xdr:from>
    <xdr:to>
      <xdr:col>1</xdr:col>
      <xdr:colOff>304800</xdr:colOff>
      <xdr:row>501</xdr:row>
      <xdr:rowOff>129540</xdr:rowOff>
    </xdr:to>
    <xdr:sp macro="" textlink="">
      <xdr:nvSpPr>
        <xdr:cNvPr id="9288" name="AutoShape 72">
          <a:extLst>
            <a:ext uri="{FF2B5EF4-FFF2-40B4-BE49-F238E27FC236}">
              <a16:creationId xmlns:a16="http://schemas.microsoft.com/office/drawing/2014/main" id="{DE5CFE3B-A375-47C1-AB8E-A18D2756FC82}"/>
            </a:ext>
          </a:extLst>
        </xdr:cNvPr>
        <xdr:cNvSpPr>
          <a:spLocks noChangeAspect="1" noChangeArrowheads="1"/>
        </xdr:cNvSpPr>
      </xdr:nvSpPr>
      <xdr:spPr bwMode="auto">
        <a:xfrm>
          <a:off x="548640" y="997229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502</xdr:row>
      <xdr:rowOff>0</xdr:rowOff>
    </xdr:from>
    <xdr:to>
      <xdr:col>1</xdr:col>
      <xdr:colOff>304800</xdr:colOff>
      <xdr:row>503</xdr:row>
      <xdr:rowOff>129540</xdr:rowOff>
    </xdr:to>
    <xdr:sp macro="" textlink="">
      <xdr:nvSpPr>
        <xdr:cNvPr id="9289" name="AutoShape 73">
          <a:extLst>
            <a:ext uri="{FF2B5EF4-FFF2-40B4-BE49-F238E27FC236}">
              <a16:creationId xmlns:a16="http://schemas.microsoft.com/office/drawing/2014/main" id="{C18DAE01-931B-45FD-9849-820267EDD258}"/>
            </a:ext>
          </a:extLst>
        </xdr:cNvPr>
        <xdr:cNvSpPr>
          <a:spLocks noChangeAspect="1" noChangeArrowheads="1"/>
        </xdr:cNvSpPr>
      </xdr:nvSpPr>
      <xdr:spPr bwMode="auto">
        <a:xfrm>
          <a:off x="548640" y="100248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509</xdr:row>
      <xdr:rowOff>0</xdr:rowOff>
    </xdr:from>
    <xdr:to>
      <xdr:col>0</xdr:col>
      <xdr:colOff>304800</xdr:colOff>
      <xdr:row>510</xdr:row>
      <xdr:rowOff>129540</xdr:rowOff>
    </xdr:to>
    <xdr:sp macro="" textlink="">
      <xdr:nvSpPr>
        <xdr:cNvPr id="9290" name="AutoShape 74">
          <a:extLst>
            <a:ext uri="{FF2B5EF4-FFF2-40B4-BE49-F238E27FC236}">
              <a16:creationId xmlns:a16="http://schemas.microsoft.com/office/drawing/2014/main" id="{5C2FA454-6D67-43AF-8582-3029C0A6DCD5}"/>
            </a:ext>
          </a:extLst>
        </xdr:cNvPr>
        <xdr:cNvSpPr>
          <a:spLocks noChangeAspect="1" noChangeArrowheads="1"/>
        </xdr:cNvSpPr>
      </xdr:nvSpPr>
      <xdr:spPr bwMode="auto">
        <a:xfrm>
          <a:off x="0" y="101826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517</xdr:row>
      <xdr:rowOff>0</xdr:rowOff>
    </xdr:from>
    <xdr:to>
      <xdr:col>1</xdr:col>
      <xdr:colOff>304800</xdr:colOff>
      <xdr:row>518</xdr:row>
      <xdr:rowOff>129540</xdr:rowOff>
    </xdr:to>
    <xdr:sp macro="" textlink="">
      <xdr:nvSpPr>
        <xdr:cNvPr id="9291" name="AutoShape 75">
          <a:extLst>
            <a:ext uri="{FF2B5EF4-FFF2-40B4-BE49-F238E27FC236}">
              <a16:creationId xmlns:a16="http://schemas.microsoft.com/office/drawing/2014/main" id="{CD99D7CA-550E-427A-BDF9-CC110C058656}"/>
            </a:ext>
          </a:extLst>
        </xdr:cNvPr>
        <xdr:cNvSpPr>
          <a:spLocks noChangeAspect="1" noChangeArrowheads="1"/>
        </xdr:cNvSpPr>
      </xdr:nvSpPr>
      <xdr:spPr bwMode="auto">
        <a:xfrm>
          <a:off x="548640" y="1032281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519</xdr:row>
      <xdr:rowOff>0</xdr:rowOff>
    </xdr:from>
    <xdr:to>
      <xdr:col>1</xdr:col>
      <xdr:colOff>304800</xdr:colOff>
      <xdr:row>520</xdr:row>
      <xdr:rowOff>129540</xdr:rowOff>
    </xdr:to>
    <xdr:sp macro="" textlink="">
      <xdr:nvSpPr>
        <xdr:cNvPr id="9292" name="AutoShape 76">
          <a:extLst>
            <a:ext uri="{FF2B5EF4-FFF2-40B4-BE49-F238E27FC236}">
              <a16:creationId xmlns:a16="http://schemas.microsoft.com/office/drawing/2014/main" id="{8EFE3E3D-B866-43F3-BBD3-42DA2A91A02E}"/>
            </a:ext>
          </a:extLst>
        </xdr:cNvPr>
        <xdr:cNvSpPr>
          <a:spLocks noChangeAspect="1" noChangeArrowheads="1"/>
        </xdr:cNvSpPr>
      </xdr:nvSpPr>
      <xdr:spPr bwMode="auto">
        <a:xfrm>
          <a:off x="548640" y="1035786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526</xdr:row>
      <xdr:rowOff>0</xdr:rowOff>
    </xdr:from>
    <xdr:to>
      <xdr:col>0</xdr:col>
      <xdr:colOff>304800</xdr:colOff>
      <xdr:row>527</xdr:row>
      <xdr:rowOff>129540</xdr:rowOff>
    </xdr:to>
    <xdr:sp macro="" textlink="">
      <xdr:nvSpPr>
        <xdr:cNvPr id="9293" name="AutoShape 77">
          <a:extLst>
            <a:ext uri="{FF2B5EF4-FFF2-40B4-BE49-F238E27FC236}">
              <a16:creationId xmlns:a16="http://schemas.microsoft.com/office/drawing/2014/main" id="{C16DD3DB-C1B9-482A-8B56-407C39AB995F}"/>
            </a:ext>
          </a:extLst>
        </xdr:cNvPr>
        <xdr:cNvSpPr>
          <a:spLocks noChangeAspect="1" noChangeArrowheads="1"/>
        </xdr:cNvSpPr>
      </xdr:nvSpPr>
      <xdr:spPr bwMode="auto">
        <a:xfrm>
          <a:off x="0" y="105331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534</xdr:row>
      <xdr:rowOff>0</xdr:rowOff>
    </xdr:from>
    <xdr:to>
      <xdr:col>1</xdr:col>
      <xdr:colOff>304800</xdr:colOff>
      <xdr:row>535</xdr:row>
      <xdr:rowOff>129540</xdr:rowOff>
    </xdr:to>
    <xdr:sp macro="" textlink="">
      <xdr:nvSpPr>
        <xdr:cNvPr id="9294" name="AutoShape 78">
          <a:extLst>
            <a:ext uri="{FF2B5EF4-FFF2-40B4-BE49-F238E27FC236}">
              <a16:creationId xmlns:a16="http://schemas.microsoft.com/office/drawing/2014/main" id="{C74827E7-E69F-4CA7-AD1E-4C4EBC1E6F37}"/>
            </a:ext>
          </a:extLst>
        </xdr:cNvPr>
        <xdr:cNvSpPr>
          <a:spLocks noChangeAspect="1" noChangeArrowheads="1"/>
        </xdr:cNvSpPr>
      </xdr:nvSpPr>
      <xdr:spPr bwMode="auto">
        <a:xfrm>
          <a:off x="548640" y="1067333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536</xdr:row>
      <xdr:rowOff>0</xdr:rowOff>
    </xdr:from>
    <xdr:to>
      <xdr:col>1</xdr:col>
      <xdr:colOff>304800</xdr:colOff>
      <xdr:row>537</xdr:row>
      <xdr:rowOff>129540</xdr:rowOff>
    </xdr:to>
    <xdr:sp macro="" textlink="">
      <xdr:nvSpPr>
        <xdr:cNvPr id="9295" name="AutoShape 79">
          <a:extLst>
            <a:ext uri="{FF2B5EF4-FFF2-40B4-BE49-F238E27FC236}">
              <a16:creationId xmlns:a16="http://schemas.microsoft.com/office/drawing/2014/main" id="{B38F3760-6C2C-4E8A-B254-F9A634EF3F85}"/>
            </a:ext>
          </a:extLst>
        </xdr:cNvPr>
        <xdr:cNvSpPr>
          <a:spLocks noChangeAspect="1" noChangeArrowheads="1"/>
        </xdr:cNvSpPr>
      </xdr:nvSpPr>
      <xdr:spPr bwMode="auto">
        <a:xfrm>
          <a:off x="548640" y="107083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543</xdr:row>
      <xdr:rowOff>0</xdr:rowOff>
    </xdr:from>
    <xdr:to>
      <xdr:col>0</xdr:col>
      <xdr:colOff>304800</xdr:colOff>
      <xdr:row>544</xdr:row>
      <xdr:rowOff>129540</xdr:rowOff>
    </xdr:to>
    <xdr:sp macro="" textlink="">
      <xdr:nvSpPr>
        <xdr:cNvPr id="9296" name="AutoShape 80">
          <a:extLst>
            <a:ext uri="{FF2B5EF4-FFF2-40B4-BE49-F238E27FC236}">
              <a16:creationId xmlns:a16="http://schemas.microsoft.com/office/drawing/2014/main" id="{992D4E48-E7E6-4B2D-AE7D-D5812264628B}"/>
            </a:ext>
          </a:extLst>
        </xdr:cNvPr>
        <xdr:cNvSpPr>
          <a:spLocks noChangeAspect="1" noChangeArrowheads="1"/>
        </xdr:cNvSpPr>
      </xdr:nvSpPr>
      <xdr:spPr bwMode="auto">
        <a:xfrm>
          <a:off x="0" y="10866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551</xdr:row>
      <xdr:rowOff>0</xdr:rowOff>
    </xdr:from>
    <xdr:to>
      <xdr:col>1</xdr:col>
      <xdr:colOff>304800</xdr:colOff>
      <xdr:row>552</xdr:row>
      <xdr:rowOff>129540</xdr:rowOff>
    </xdr:to>
    <xdr:sp macro="" textlink="">
      <xdr:nvSpPr>
        <xdr:cNvPr id="9297" name="AutoShape 81">
          <a:extLst>
            <a:ext uri="{FF2B5EF4-FFF2-40B4-BE49-F238E27FC236}">
              <a16:creationId xmlns:a16="http://schemas.microsoft.com/office/drawing/2014/main" id="{F56BE6AB-72F9-4E52-95AD-0D0463F55074}"/>
            </a:ext>
          </a:extLst>
        </xdr:cNvPr>
        <xdr:cNvSpPr>
          <a:spLocks noChangeAspect="1" noChangeArrowheads="1"/>
        </xdr:cNvSpPr>
      </xdr:nvSpPr>
      <xdr:spPr bwMode="auto">
        <a:xfrm>
          <a:off x="548640" y="110063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xdr:row>
      <xdr:rowOff>0</xdr:rowOff>
    </xdr:from>
    <xdr:to>
      <xdr:col>1</xdr:col>
      <xdr:colOff>304800</xdr:colOff>
      <xdr:row>554</xdr:row>
      <xdr:rowOff>129540</xdr:rowOff>
    </xdr:to>
    <xdr:sp macro="" textlink="">
      <xdr:nvSpPr>
        <xdr:cNvPr id="9298" name="AutoShape 82">
          <a:extLst>
            <a:ext uri="{FF2B5EF4-FFF2-40B4-BE49-F238E27FC236}">
              <a16:creationId xmlns:a16="http://schemas.microsoft.com/office/drawing/2014/main" id="{E3D2FF71-E430-4439-850D-A13C73D5F837}"/>
            </a:ext>
          </a:extLst>
        </xdr:cNvPr>
        <xdr:cNvSpPr>
          <a:spLocks noChangeAspect="1" noChangeArrowheads="1"/>
        </xdr:cNvSpPr>
      </xdr:nvSpPr>
      <xdr:spPr bwMode="auto">
        <a:xfrm>
          <a:off x="548640" y="11041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561</xdr:row>
      <xdr:rowOff>0</xdr:rowOff>
    </xdr:from>
    <xdr:to>
      <xdr:col>0</xdr:col>
      <xdr:colOff>304800</xdr:colOff>
      <xdr:row>562</xdr:row>
      <xdr:rowOff>129540</xdr:rowOff>
    </xdr:to>
    <xdr:sp macro="" textlink="">
      <xdr:nvSpPr>
        <xdr:cNvPr id="9299" name="AutoShape 83">
          <a:extLst>
            <a:ext uri="{FF2B5EF4-FFF2-40B4-BE49-F238E27FC236}">
              <a16:creationId xmlns:a16="http://schemas.microsoft.com/office/drawing/2014/main" id="{DA223066-1248-4F16-A7E6-5C73AF08435B}"/>
            </a:ext>
          </a:extLst>
        </xdr:cNvPr>
        <xdr:cNvSpPr>
          <a:spLocks noChangeAspect="1" noChangeArrowheads="1"/>
        </xdr:cNvSpPr>
      </xdr:nvSpPr>
      <xdr:spPr bwMode="auto">
        <a:xfrm>
          <a:off x="0" y="1123416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xdr:row>
      <xdr:rowOff>0</xdr:rowOff>
    </xdr:from>
    <xdr:to>
      <xdr:col>1</xdr:col>
      <xdr:colOff>304800</xdr:colOff>
      <xdr:row>570</xdr:row>
      <xdr:rowOff>129540</xdr:rowOff>
    </xdr:to>
    <xdr:sp macro="" textlink="">
      <xdr:nvSpPr>
        <xdr:cNvPr id="9300" name="AutoShape 84">
          <a:extLst>
            <a:ext uri="{FF2B5EF4-FFF2-40B4-BE49-F238E27FC236}">
              <a16:creationId xmlns:a16="http://schemas.microsoft.com/office/drawing/2014/main" id="{5BEF3AF1-F84E-42DC-B42D-643B4D232BB3}"/>
            </a:ext>
          </a:extLst>
        </xdr:cNvPr>
        <xdr:cNvSpPr>
          <a:spLocks noChangeAspect="1" noChangeArrowheads="1"/>
        </xdr:cNvSpPr>
      </xdr:nvSpPr>
      <xdr:spPr bwMode="auto">
        <a:xfrm>
          <a:off x="548640" y="1137437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571</xdr:row>
      <xdr:rowOff>0</xdr:rowOff>
    </xdr:from>
    <xdr:to>
      <xdr:col>1</xdr:col>
      <xdr:colOff>304800</xdr:colOff>
      <xdr:row>572</xdr:row>
      <xdr:rowOff>129540</xdr:rowOff>
    </xdr:to>
    <xdr:sp macro="" textlink="">
      <xdr:nvSpPr>
        <xdr:cNvPr id="9301" name="AutoShape 85">
          <a:extLst>
            <a:ext uri="{FF2B5EF4-FFF2-40B4-BE49-F238E27FC236}">
              <a16:creationId xmlns:a16="http://schemas.microsoft.com/office/drawing/2014/main" id="{A0D2902B-9300-4B86-A55B-6BDF3CED04AB}"/>
            </a:ext>
          </a:extLst>
        </xdr:cNvPr>
        <xdr:cNvSpPr>
          <a:spLocks noChangeAspect="1" noChangeArrowheads="1"/>
        </xdr:cNvSpPr>
      </xdr:nvSpPr>
      <xdr:spPr bwMode="auto">
        <a:xfrm>
          <a:off x="548640" y="114269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577</xdr:row>
      <xdr:rowOff>0</xdr:rowOff>
    </xdr:from>
    <xdr:to>
      <xdr:col>0</xdr:col>
      <xdr:colOff>304800</xdr:colOff>
      <xdr:row>578</xdr:row>
      <xdr:rowOff>129540</xdr:rowOff>
    </xdr:to>
    <xdr:sp macro="" textlink="">
      <xdr:nvSpPr>
        <xdr:cNvPr id="9302" name="AutoShape 86">
          <a:extLst>
            <a:ext uri="{FF2B5EF4-FFF2-40B4-BE49-F238E27FC236}">
              <a16:creationId xmlns:a16="http://schemas.microsoft.com/office/drawing/2014/main" id="{4E41D46C-D7A0-4761-802B-A47F276E6610}"/>
            </a:ext>
          </a:extLst>
        </xdr:cNvPr>
        <xdr:cNvSpPr>
          <a:spLocks noChangeAspect="1" noChangeArrowheads="1"/>
        </xdr:cNvSpPr>
      </xdr:nvSpPr>
      <xdr:spPr bwMode="auto">
        <a:xfrm>
          <a:off x="0" y="1154963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585</xdr:row>
      <xdr:rowOff>0</xdr:rowOff>
    </xdr:from>
    <xdr:to>
      <xdr:col>1</xdr:col>
      <xdr:colOff>304800</xdr:colOff>
      <xdr:row>586</xdr:row>
      <xdr:rowOff>129540</xdr:rowOff>
    </xdr:to>
    <xdr:sp macro="" textlink="">
      <xdr:nvSpPr>
        <xdr:cNvPr id="9303" name="AutoShape 87">
          <a:extLst>
            <a:ext uri="{FF2B5EF4-FFF2-40B4-BE49-F238E27FC236}">
              <a16:creationId xmlns:a16="http://schemas.microsoft.com/office/drawing/2014/main" id="{B2F3D23E-3572-4335-998F-098AC6B9F586}"/>
            </a:ext>
          </a:extLst>
        </xdr:cNvPr>
        <xdr:cNvSpPr>
          <a:spLocks noChangeAspect="1" noChangeArrowheads="1"/>
        </xdr:cNvSpPr>
      </xdr:nvSpPr>
      <xdr:spPr bwMode="auto">
        <a:xfrm>
          <a:off x="548640" y="1168984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587</xdr:row>
      <xdr:rowOff>0</xdr:rowOff>
    </xdr:from>
    <xdr:to>
      <xdr:col>1</xdr:col>
      <xdr:colOff>304800</xdr:colOff>
      <xdr:row>588</xdr:row>
      <xdr:rowOff>129540</xdr:rowOff>
    </xdr:to>
    <xdr:sp macro="" textlink="">
      <xdr:nvSpPr>
        <xdr:cNvPr id="9304" name="AutoShape 88">
          <a:extLst>
            <a:ext uri="{FF2B5EF4-FFF2-40B4-BE49-F238E27FC236}">
              <a16:creationId xmlns:a16="http://schemas.microsoft.com/office/drawing/2014/main" id="{2AB51472-9E8F-4629-B270-4C3C15365215}"/>
            </a:ext>
          </a:extLst>
        </xdr:cNvPr>
        <xdr:cNvSpPr>
          <a:spLocks noChangeAspect="1" noChangeArrowheads="1"/>
        </xdr:cNvSpPr>
      </xdr:nvSpPr>
      <xdr:spPr bwMode="auto">
        <a:xfrm>
          <a:off x="548640" y="1172489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594</xdr:row>
      <xdr:rowOff>0</xdr:rowOff>
    </xdr:from>
    <xdr:to>
      <xdr:col>0</xdr:col>
      <xdr:colOff>304800</xdr:colOff>
      <xdr:row>595</xdr:row>
      <xdr:rowOff>129540</xdr:rowOff>
    </xdr:to>
    <xdr:sp macro="" textlink="">
      <xdr:nvSpPr>
        <xdr:cNvPr id="9305" name="AutoShape 89">
          <a:extLst>
            <a:ext uri="{FF2B5EF4-FFF2-40B4-BE49-F238E27FC236}">
              <a16:creationId xmlns:a16="http://schemas.microsoft.com/office/drawing/2014/main" id="{D6E0CD8E-0EB3-4AC2-8159-06BE29D98A7C}"/>
            </a:ext>
          </a:extLst>
        </xdr:cNvPr>
        <xdr:cNvSpPr>
          <a:spLocks noChangeAspect="1" noChangeArrowheads="1"/>
        </xdr:cNvSpPr>
      </xdr:nvSpPr>
      <xdr:spPr bwMode="auto">
        <a:xfrm>
          <a:off x="0" y="118826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602</xdr:row>
      <xdr:rowOff>0</xdr:rowOff>
    </xdr:from>
    <xdr:to>
      <xdr:col>1</xdr:col>
      <xdr:colOff>304800</xdr:colOff>
      <xdr:row>603</xdr:row>
      <xdr:rowOff>129540</xdr:rowOff>
    </xdr:to>
    <xdr:sp macro="" textlink="">
      <xdr:nvSpPr>
        <xdr:cNvPr id="9306" name="AutoShape 90">
          <a:extLst>
            <a:ext uri="{FF2B5EF4-FFF2-40B4-BE49-F238E27FC236}">
              <a16:creationId xmlns:a16="http://schemas.microsoft.com/office/drawing/2014/main" id="{D581B8FF-3054-4F90-9ECD-5F96D84991CF}"/>
            </a:ext>
          </a:extLst>
        </xdr:cNvPr>
        <xdr:cNvSpPr>
          <a:spLocks noChangeAspect="1" noChangeArrowheads="1"/>
        </xdr:cNvSpPr>
      </xdr:nvSpPr>
      <xdr:spPr bwMode="auto">
        <a:xfrm>
          <a:off x="548640" y="120228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604</xdr:row>
      <xdr:rowOff>0</xdr:rowOff>
    </xdr:from>
    <xdr:to>
      <xdr:col>1</xdr:col>
      <xdr:colOff>304800</xdr:colOff>
      <xdr:row>605</xdr:row>
      <xdr:rowOff>129540</xdr:rowOff>
    </xdr:to>
    <xdr:sp macro="" textlink="">
      <xdr:nvSpPr>
        <xdr:cNvPr id="9307" name="AutoShape 91">
          <a:extLst>
            <a:ext uri="{FF2B5EF4-FFF2-40B4-BE49-F238E27FC236}">
              <a16:creationId xmlns:a16="http://schemas.microsoft.com/office/drawing/2014/main" id="{CE50AF3D-84F9-4E5E-97C1-1511641AC884}"/>
            </a:ext>
          </a:extLst>
        </xdr:cNvPr>
        <xdr:cNvSpPr>
          <a:spLocks noChangeAspect="1" noChangeArrowheads="1"/>
        </xdr:cNvSpPr>
      </xdr:nvSpPr>
      <xdr:spPr bwMode="auto">
        <a:xfrm>
          <a:off x="548640" y="1207541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612</xdr:row>
      <xdr:rowOff>0</xdr:rowOff>
    </xdr:from>
    <xdr:to>
      <xdr:col>0</xdr:col>
      <xdr:colOff>304800</xdr:colOff>
      <xdr:row>613</xdr:row>
      <xdr:rowOff>129540</xdr:rowOff>
    </xdr:to>
    <xdr:sp macro="" textlink="">
      <xdr:nvSpPr>
        <xdr:cNvPr id="9308" name="AutoShape 92">
          <a:extLst>
            <a:ext uri="{FF2B5EF4-FFF2-40B4-BE49-F238E27FC236}">
              <a16:creationId xmlns:a16="http://schemas.microsoft.com/office/drawing/2014/main" id="{EE37E915-AB93-4C96-9F89-8EA151BBD41B}"/>
            </a:ext>
          </a:extLst>
        </xdr:cNvPr>
        <xdr:cNvSpPr>
          <a:spLocks noChangeAspect="1" noChangeArrowheads="1"/>
        </xdr:cNvSpPr>
      </xdr:nvSpPr>
      <xdr:spPr bwMode="auto">
        <a:xfrm>
          <a:off x="0" y="12268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627</xdr:row>
      <xdr:rowOff>0</xdr:rowOff>
    </xdr:from>
    <xdr:to>
      <xdr:col>0</xdr:col>
      <xdr:colOff>304800</xdr:colOff>
      <xdr:row>628</xdr:row>
      <xdr:rowOff>129540</xdr:rowOff>
    </xdr:to>
    <xdr:sp macro="" textlink="">
      <xdr:nvSpPr>
        <xdr:cNvPr id="9309" name="AutoShape 93">
          <a:extLst>
            <a:ext uri="{FF2B5EF4-FFF2-40B4-BE49-F238E27FC236}">
              <a16:creationId xmlns:a16="http://schemas.microsoft.com/office/drawing/2014/main" id="{77D7D756-9855-4C97-A71F-940FDD534A94}"/>
            </a:ext>
          </a:extLst>
        </xdr:cNvPr>
        <xdr:cNvSpPr>
          <a:spLocks noChangeAspect="1" noChangeArrowheads="1"/>
        </xdr:cNvSpPr>
      </xdr:nvSpPr>
      <xdr:spPr bwMode="auto">
        <a:xfrm>
          <a:off x="0" y="126362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642</xdr:row>
      <xdr:rowOff>0</xdr:rowOff>
    </xdr:from>
    <xdr:to>
      <xdr:col>0</xdr:col>
      <xdr:colOff>304800</xdr:colOff>
      <xdr:row>643</xdr:row>
      <xdr:rowOff>129540</xdr:rowOff>
    </xdr:to>
    <xdr:sp macro="" textlink="">
      <xdr:nvSpPr>
        <xdr:cNvPr id="9310" name="AutoShape 94">
          <a:extLst>
            <a:ext uri="{FF2B5EF4-FFF2-40B4-BE49-F238E27FC236}">
              <a16:creationId xmlns:a16="http://schemas.microsoft.com/office/drawing/2014/main" id="{95261282-89BB-4009-8006-642C0A78CB98}"/>
            </a:ext>
          </a:extLst>
        </xdr:cNvPr>
        <xdr:cNvSpPr>
          <a:spLocks noChangeAspect="1" noChangeArrowheads="1"/>
        </xdr:cNvSpPr>
      </xdr:nvSpPr>
      <xdr:spPr bwMode="auto">
        <a:xfrm>
          <a:off x="0" y="12969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votewell.net/card.pdf" TargetMode="External"/><Relationship Id="rId1" Type="http://schemas.openxmlformats.org/officeDocument/2006/relationships/hyperlink" Target="https://www.votespa.com/Voting-in-PA/Pages/Elections-FAQs.aspx"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3" Type="http://schemas.openxmlformats.org/officeDocument/2006/relationships/hyperlink" Target="https://elections.ap.org/nj/results/2019-11-05/state/NJ/race/Y/raceid/31139" TargetMode="External"/><Relationship Id="rId18" Type="http://schemas.openxmlformats.org/officeDocument/2006/relationships/hyperlink" Target="https://elections.ap.org/nj/results/2019-11-05/state/NJ/race/Y/raceid/31298" TargetMode="External"/><Relationship Id="rId26" Type="http://schemas.openxmlformats.org/officeDocument/2006/relationships/hyperlink" Target="https://elections.ap.org/nj/results/2019-11-05/state/NJ/race/Y/raceid/31167" TargetMode="External"/><Relationship Id="rId21" Type="http://schemas.openxmlformats.org/officeDocument/2006/relationships/hyperlink" Target="https://elections.ap.org/nj/results/2019-11-05/state/NJ/race/Y/raceid/31157" TargetMode="External"/><Relationship Id="rId34" Type="http://schemas.openxmlformats.org/officeDocument/2006/relationships/hyperlink" Target="https://elections.ap.org/nj/results/2019-11-05/state/NJ/race/Y/raceid/31185" TargetMode="External"/><Relationship Id="rId7" Type="http://schemas.openxmlformats.org/officeDocument/2006/relationships/hyperlink" Target="https://elections.ap.org/nj/results/2019-11-05/state/NJ/race/Y/raceid/31125" TargetMode="External"/><Relationship Id="rId12" Type="http://schemas.openxmlformats.org/officeDocument/2006/relationships/hyperlink" Target="https://elections.ap.org/nj/results/2019-11-05/state/NJ/race/Y/raceid/31137" TargetMode="External"/><Relationship Id="rId17" Type="http://schemas.openxmlformats.org/officeDocument/2006/relationships/hyperlink" Target="https://elections.ap.org/nj/results/2019-11-05/state/NJ/race/Y/raceid/31147" TargetMode="External"/><Relationship Id="rId25" Type="http://schemas.openxmlformats.org/officeDocument/2006/relationships/hyperlink" Target="https://elections.ap.org/nj/results/2019-11-05/state/NJ/race/Y/raceid/31640" TargetMode="External"/><Relationship Id="rId33" Type="http://schemas.openxmlformats.org/officeDocument/2006/relationships/hyperlink" Target="https://elections.ap.org/nj/results/2019-11-05/state/NJ/race/Y/raceid/31183" TargetMode="External"/><Relationship Id="rId38" Type="http://schemas.openxmlformats.org/officeDocument/2006/relationships/drawing" Target="../drawings/drawing3.xml"/><Relationship Id="rId2" Type="http://schemas.openxmlformats.org/officeDocument/2006/relationships/hyperlink" Target="https://elections.ap.org/nj/results/2019-11-05/state/NJ/race/Z/raceid/31035" TargetMode="External"/><Relationship Id="rId16" Type="http://schemas.openxmlformats.org/officeDocument/2006/relationships/hyperlink" Target="https://elections.ap.org/nj/results/2019-11-05/state/NJ/race/Y/raceid/31639" TargetMode="External"/><Relationship Id="rId20" Type="http://schemas.openxmlformats.org/officeDocument/2006/relationships/hyperlink" Target="https://elections.ap.org/nj/results/2019-11-05/state/NJ/race/Y/raceid/31155" TargetMode="External"/><Relationship Id="rId29" Type="http://schemas.openxmlformats.org/officeDocument/2006/relationships/hyperlink" Target="https://elections.ap.org/nj/results/2019-11-05/state/NJ/race/Y/raceid/31611" TargetMode="External"/><Relationship Id="rId1" Type="http://schemas.openxmlformats.org/officeDocument/2006/relationships/hyperlink" Target="https://elections.ap.org/nj/results/2019-11-05/state/NJ/race/Y/raceid/31115" TargetMode="External"/><Relationship Id="rId6" Type="http://schemas.openxmlformats.org/officeDocument/2006/relationships/hyperlink" Target="https://elections.ap.org/nj/results/2019-11-05/state/NJ/race/Y/raceid/31608" TargetMode="External"/><Relationship Id="rId11" Type="http://schemas.openxmlformats.org/officeDocument/2006/relationships/hyperlink" Target="https://elections.ap.org/nj/results/2019-11-05/state/NJ/race/Y/raceid/31135" TargetMode="External"/><Relationship Id="rId24" Type="http://schemas.openxmlformats.org/officeDocument/2006/relationships/hyperlink" Target="https://elections.ap.org/nj/results/2019-11-05/state/NJ/race/Y/raceid/31163" TargetMode="External"/><Relationship Id="rId32" Type="http://schemas.openxmlformats.org/officeDocument/2006/relationships/hyperlink" Target="https://elections.ap.org/nj/results/2019-11-05/state/NJ/race/Y/raceid/31181" TargetMode="External"/><Relationship Id="rId37" Type="http://schemas.openxmlformats.org/officeDocument/2006/relationships/hyperlink" Target="https://elections.ap.org/nj/results/2019-11-05/state/NJ/race/Y/raceid/31191" TargetMode="External"/><Relationship Id="rId5" Type="http://schemas.openxmlformats.org/officeDocument/2006/relationships/hyperlink" Target="https://elections.ap.org/nj/results/2019-11-05/state/NJ/race/Y/raceid/31638" TargetMode="External"/><Relationship Id="rId15" Type="http://schemas.openxmlformats.org/officeDocument/2006/relationships/hyperlink" Target="https://elections.ap.org/nj/results/2019-11-05/state/NJ/race/Y/raceid/31143" TargetMode="External"/><Relationship Id="rId23" Type="http://schemas.openxmlformats.org/officeDocument/2006/relationships/hyperlink" Target="https://elections.ap.org/nj/results/2019-11-05/state/NJ/race/Y/raceid/31161" TargetMode="External"/><Relationship Id="rId28" Type="http://schemas.openxmlformats.org/officeDocument/2006/relationships/hyperlink" Target="https://elections.ap.org/nj/results/2019-11-05/state/NJ/race/Y/raceid/31171" TargetMode="External"/><Relationship Id="rId36" Type="http://schemas.openxmlformats.org/officeDocument/2006/relationships/hyperlink" Target="https://elections.ap.org/nj/results/2019-11-05/state/NJ/race/Y/raceid/31189" TargetMode="External"/><Relationship Id="rId10" Type="http://schemas.openxmlformats.org/officeDocument/2006/relationships/hyperlink" Target="https://elections.ap.org/nj/results/2019-11-05/state/NJ/race/Y/raceid/31131" TargetMode="External"/><Relationship Id="rId19" Type="http://schemas.openxmlformats.org/officeDocument/2006/relationships/hyperlink" Target="https://elections.ap.org/nj/results/2019-11-05/state/NJ/race/Y/raceid/31151" TargetMode="External"/><Relationship Id="rId31" Type="http://schemas.openxmlformats.org/officeDocument/2006/relationships/hyperlink" Target="https://elections.ap.org/nj/results/2019-11-05/state/NJ/race/Y/raceid/31179" TargetMode="External"/><Relationship Id="rId4" Type="http://schemas.openxmlformats.org/officeDocument/2006/relationships/hyperlink" Target="https://elections.ap.org/nj/results/2019-11-05/state/NJ/race/Y/raceid/31119" TargetMode="External"/><Relationship Id="rId9" Type="http://schemas.openxmlformats.org/officeDocument/2006/relationships/hyperlink" Target="https://elections.ap.org/nj/results/2019-11-05/state/NJ/race/Y/raceid/31297" TargetMode="External"/><Relationship Id="rId14" Type="http://schemas.openxmlformats.org/officeDocument/2006/relationships/hyperlink" Target="https://elections.ap.org/nj/results/2019-11-05/state/NJ/race/Y/raceid/31141" TargetMode="External"/><Relationship Id="rId22" Type="http://schemas.openxmlformats.org/officeDocument/2006/relationships/hyperlink" Target="https://elections.ap.org/nj/results/2019-11-05/state/NJ/race/Y/raceid/31159" TargetMode="External"/><Relationship Id="rId27" Type="http://schemas.openxmlformats.org/officeDocument/2006/relationships/hyperlink" Target="https://elections.ap.org/nj/results/2019-11-05/state/NJ/race/Y/raceid/31169" TargetMode="External"/><Relationship Id="rId30" Type="http://schemas.openxmlformats.org/officeDocument/2006/relationships/hyperlink" Target="https://elections.ap.org/nj/results/2019-11-05/state/NJ/race/Y/raceid/31177" TargetMode="External"/><Relationship Id="rId35" Type="http://schemas.openxmlformats.org/officeDocument/2006/relationships/hyperlink" Target="https://elections.ap.org/nj/results/2019-11-05/state/NJ/race/Y/raceid/31187" TargetMode="External"/><Relationship Id="rId8" Type="http://schemas.openxmlformats.org/officeDocument/2006/relationships/hyperlink" Target="https://elections.ap.org/nj/results/2019-11-05/state/NJ/race/Y/raceid/31127" TargetMode="External"/><Relationship Id="rId3" Type="http://schemas.openxmlformats.org/officeDocument/2006/relationships/hyperlink" Target="https://elections.ap.org/nj/results/2019-11-05/state/NJ/race/Y/raceid/31117"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wkrn.com/news/political-news/ballot-selfies-a-look-at-where-they-are-allowed-or-not/" TargetMode="External"/><Relationship Id="rId18" Type="http://schemas.openxmlformats.org/officeDocument/2006/relationships/hyperlink" Target="https://www.cnn.com/2018/11/02/us/taking-selfies-when-voting-laws-in-states-trnd/index.html" TargetMode="External"/><Relationship Id="rId26" Type="http://schemas.openxmlformats.org/officeDocument/2006/relationships/hyperlink" Target="https://www.koin.com/news/can-you-take-a-selfie-with-your-election-ballot/" TargetMode="External"/><Relationship Id="rId39" Type="http://schemas.openxmlformats.org/officeDocument/2006/relationships/hyperlink" Target="https://leg.colorado.gov/bills/hb17-1014" TargetMode="External"/><Relationship Id="rId21" Type="http://schemas.openxmlformats.org/officeDocument/2006/relationships/hyperlink" Target="https://www.northjersey.com/story/news/politics/elections/2018/11/06/ballot-selfies-illegal-nj-dont-take-picture-voting-booth/1902237002/" TargetMode="External"/><Relationship Id="rId34" Type="http://schemas.openxmlformats.org/officeDocument/2006/relationships/hyperlink" Target="https://azsos.gov/sites/default/files/2019_ELECTIONS_PROCEDURES_MANUAL_APPROVED.pdf" TargetMode="External"/><Relationship Id="rId42" Type="http://schemas.openxmlformats.org/officeDocument/2006/relationships/hyperlink" Target="https://urldefense.proofpoint.com/v2/url?u=https-3A__revisor.mo.gov_main_OneSection.aspx-3Fsection-3D115.637-26bid-3D35788-26hl&amp;d=DwMFAg&amp;c=Y6lK3sQOQe5gkvL3EqgybQ&amp;r=Sz9CKBZmZNP1ysNejBBG0IM2f1cxV3HZRghCAzOPwMo&amp;m=1eUMt52AFYIwT6MWrYykHhfASB-GYMdYT6I76Lue79I&amp;s=__CLYhILuGR8vD__M-AGzlhb0qFpZwyX-cVwRhlf_eM&amp;e=" TargetMode="External"/><Relationship Id="rId47" Type="http://schemas.openxmlformats.org/officeDocument/2006/relationships/hyperlink" Target="https://www.ncsbe.gov/news/press-releases/2020/10/02/state-board-reminds-voters-not-photograph-their-ballots" TargetMode="External"/><Relationship Id="rId50" Type="http://schemas.openxmlformats.org/officeDocument/2006/relationships/hyperlink" Target="https://www.oscn.net/applications/oscn/DeliverDocument.asp?CiteID=78555" TargetMode="External"/><Relationship Id="rId55" Type="http://schemas.openxmlformats.org/officeDocument/2006/relationships/hyperlink" Target="https://app.leg.wa.gov/RCW/default.aspx?cite=29A.84.420" TargetMode="External"/><Relationship Id="rId7" Type="http://schemas.openxmlformats.org/officeDocument/2006/relationships/hyperlink" Target="https://www.brproud.com/news/ballot-selfies-heres-where-theyre-allowed-and-where-theyre-illegal/" TargetMode="External"/><Relationship Id="rId2" Type="http://schemas.openxmlformats.org/officeDocument/2006/relationships/hyperlink" Target="https://www.brproud.com/news/ballot-selfies-heres-where-theyre-allowed-and-where-theyre-illegal/" TargetMode="External"/><Relationship Id="rId16" Type="http://schemas.openxmlformats.org/officeDocument/2006/relationships/hyperlink" Target="https://www.woodtv.com/news/michigan/like-my-vote-michigan-lifts-ban-on-ballot-selfies/" TargetMode="External"/><Relationship Id="rId29" Type="http://schemas.openxmlformats.org/officeDocument/2006/relationships/hyperlink" Target="https://www.scvotes.gov/are-ballot-selfies-legal-can-i-take-picture-my-ballot-and-share-it-others" TargetMode="External"/><Relationship Id="rId11" Type="http://schemas.openxmlformats.org/officeDocument/2006/relationships/hyperlink" Target="https://www.legis.iowa.gov/docs/iac/rule/11-08-2017.721.21.77.pdf" TargetMode="External"/><Relationship Id="rId24" Type="http://schemas.openxmlformats.org/officeDocument/2006/relationships/hyperlink" Target="https://fox8.com/news/ballot-selfies-illegal-under-ohio-election-law/" TargetMode="External"/><Relationship Id="rId32" Type="http://schemas.openxmlformats.org/officeDocument/2006/relationships/hyperlink" Target="https://www.sos.wa.gov/elections/general-election-faqs.aspx" TargetMode="External"/><Relationship Id="rId37" Type="http://schemas.openxmlformats.org/officeDocument/2006/relationships/hyperlink" Target="http://www.leginfo.ca.gov/pub/15-16/bill/asm/ab_1451-1500/ab_1494_bill_20160929_chaptered.htm" TargetMode="External"/><Relationship Id="rId40" Type="http://schemas.openxmlformats.org/officeDocument/2006/relationships/hyperlink" Target="http://www.leg.state.fl.us/Statutes/index.cfm?App_mode=Display_Statute&amp;Search_String=&amp;URL=0100-0199/0102/Sections/0102.031.html" TargetMode="External"/><Relationship Id="rId45" Type="http://schemas.openxmlformats.org/officeDocument/2006/relationships/hyperlink" Target="https://nebraskalegislature.gov/laws/statutes.php?statute=32-1527&amp;print=true" TargetMode="External"/><Relationship Id="rId53" Type="http://schemas.openxmlformats.org/officeDocument/2006/relationships/hyperlink" Target="https://www.oag.state.va.us/files/Opinions/2016/16-038_Bell_Lind_issued.pdf" TargetMode="External"/><Relationship Id="rId5" Type="http://schemas.openxmlformats.org/officeDocument/2006/relationships/hyperlink" Target="https://leginfo.legislature.ca.gov/faces/billTextClient.xhtml?bill_id=201520160AB1494" TargetMode="External"/><Relationship Id="rId10" Type="http://schemas.openxmlformats.org/officeDocument/2006/relationships/hyperlink" Target="https://www.brproud.com/news/ballot-selfies-heres-where-theyre-allowed-and-where-theyre-illegal/" TargetMode="External"/><Relationship Id="rId19" Type="http://schemas.openxmlformats.org/officeDocument/2006/relationships/hyperlink" Target="https://www.rgj.com/story/news/politics/2016/10/23/thinking-taking-ballot-selfie-nevada-think-again/92642052/" TargetMode="External"/><Relationship Id="rId31" Type="http://schemas.openxmlformats.org/officeDocument/2006/relationships/hyperlink" Target="https://law.lis.virginia.gov/admincode/title1/agency20/chapter60/section30/" TargetMode="External"/><Relationship Id="rId44" Type="http://schemas.openxmlformats.org/officeDocument/2006/relationships/hyperlink" Target="https://nebraskalegislature.gov/laws/statutes.php?statute=32-1527&amp;print=true" TargetMode="External"/><Relationship Id="rId52" Type="http://schemas.openxmlformats.org/officeDocument/2006/relationships/hyperlink" Target="https://www.scvotes.gov/are-ballot-selfies-legal-can-i-take-picture-my-ballot-and-share-it-others?_ga=2.171788521.874325241.1602509592-923973236.1578413432" TargetMode="External"/><Relationship Id="rId4" Type="http://schemas.openxmlformats.org/officeDocument/2006/relationships/hyperlink" Target="https://www.brproud.com/news/ballot-selfies-heres-where-theyre-allowed-and-where-theyre-illegal/" TargetMode="External"/><Relationship Id="rId9" Type="http://schemas.openxmlformats.org/officeDocument/2006/relationships/hyperlink" Target="https://www.capitol.hawaii.gov/session2016/bills/HB27_SD1_.htm" TargetMode="External"/><Relationship Id="rId14" Type="http://schemas.openxmlformats.org/officeDocument/2006/relationships/hyperlink" Target="https://elections.maryland.gov/voting/election_day_questions.html" TargetMode="External"/><Relationship Id="rId22" Type="http://schemas.openxmlformats.org/officeDocument/2006/relationships/hyperlink" Target="https://www.nytimes.com/2020/10/16/style/ballot-selfie.html" TargetMode="External"/><Relationship Id="rId27" Type="http://schemas.openxmlformats.org/officeDocument/2006/relationships/hyperlink" Target="https://www.dos.pa.gov/SimplyStated/Pages/Article.aspx?post=10" TargetMode="External"/><Relationship Id="rId30" Type="http://schemas.openxmlformats.org/officeDocument/2006/relationships/hyperlink" Target="https://sdlegislature.gov/Statutes/Codified_Laws/DisplayStatute.aspx?Type=Statute&amp;Statute=12-18-27" TargetMode="External"/><Relationship Id="rId35" Type="http://schemas.openxmlformats.org/officeDocument/2006/relationships/hyperlink" Target="https://azsos.gov/sites/default/files/2019_ELECTIONS_PROCEDURES_MANUAL_APPROVED.pdf" TargetMode="External"/><Relationship Id="rId43" Type="http://schemas.openxmlformats.org/officeDocument/2006/relationships/hyperlink" Target="https://urldefense.proofpoint.com/v2/url?u=https-3A__leg.mt.gov_bills_mca_title-5F0130_chapter-5F0350_part-5F0020_section-5F0010_0130-2D0350-2D0020-2D0010.html&amp;d=DwMFAg&amp;c=Y6lK3sQOQe5gkvL3EqgybQ&amp;r=Sz9CKBZmZNP1ysNejBBG0IM2f1cxV3HZRghCAzOPwMo&amp;m=tkrtjhB_k65BHUYCUJd9Xdu-1xWzTrb4MxgQwFjWILg&amp;s=WESAgJvmuB31KH0LnI5t7r5wwvX_UuMunSNu1VZvC0Q&amp;e=" TargetMode="External"/><Relationship Id="rId48" Type="http://schemas.openxmlformats.org/officeDocument/2006/relationships/hyperlink" Target="http://codes.ohio.gov/orc/3505.24" TargetMode="External"/><Relationship Id="rId56" Type="http://schemas.openxmlformats.org/officeDocument/2006/relationships/hyperlink" Target="https://docs.legis.wisconsin.gov/statutes/statutes/12/13/1/f" TargetMode="External"/><Relationship Id="rId8" Type="http://schemas.openxmlformats.org/officeDocument/2006/relationships/hyperlink" Target="http://www.leg.state.fl.us/Statutes/index.cfm?App_mode=Display_Statute&amp;Search_String=&amp;URL=0100-0199/0104/Sections/0104.20.html" TargetMode="External"/><Relationship Id="rId51" Type="http://schemas.openxmlformats.org/officeDocument/2006/relationships/hyperlink" Target="https://www.scvotes.gov/are-ballot-selfies-legal-can-i-take-picture-my-ballot-and-share-it-others?_ga=2.171788521.874325241.1602509592-923973236.1578413432" TargetMode="External"/><Relationship Id="rId3" Type="http://schemas.openxmlformats.org/officeDocument/2006/relationships/hyperlink" Target="https://www.azleg.gov/legtext/52leg/1r/laws/0187.htm" TargetMode="External"/><Relationship Id="rId12" Type="http://schemas.openxmlformats.org/officeDocument/2006/relationships/hyperlink" Target="https://www.kansas.com/news/politics-government/election/article111192347.html" TargetMode="External"/><Relationship Id="rId17" Type="http://schemas.openxmlformats.org/officeDocument/2006/relationships/hyperlink" Target="https://yallpolitics.com/2020/10/13/runoff-for-september-22nd-special-elections-election-day-reminders/" TargetMode="External"/><Relationship Id="rId25" Type="http://schemas.openxmlformats.org/officeDocument/2006/relationships/hyperlink" Target="https://oklahoman.com/article/5632624/stitt-signs-bill-lifting-ban-on-ballot-selfies" TargetMode="External"/><Relationship Id="rId33" Type="http://schemas.openxmlformats.org/officeDocument/2006/relationships/hyperlink" Target="https://www.wboy.com/news/ballot-selfies-in-voting-booths-are-illegal-in-west-virginia/" TargetMode="External"/><Relationship Id="rId38" Type="http://schemas.openxmlformats.org/officeDocument/2006/relationships/hyperlink" Target="https://leg.colorado.gov/bills/hb17-1014" TargetMode="External"/><Relationship Id="rId46" Type="http://schemas.openxmlformats.org/officeDocument/2006/relationships/hyperlink" Target="https://www.ncsbe.gov/news/press-releases/2020/10/02/state-board-reminds-voters-not-photograph-their-ballots" TargetMode="External"/><Relationship Id="rId20" Type="http://schemas.openxmlformats.org/officeDocument/2006/relationships/hyperlink" Target="https://www.nhpr.org/post/us-supreme-court-declines-review-nh-ballot-selfie-law" TargetMode="External"/><Relationship Id="rId41" Type="http://schemas.openxmlformats.org/officeDocument/2006/relationships/hyperlink" Target="https://urldefense.proofpoint.com/v2/url?u=https-3A__revisor.mo.gov_main_OneSection.aspx-3Fsection-3D115.637-26bid-3D35788-26hl&amp;d=DwMFAg&amp;c=Y6lK3sQOQe5gkvL3EqgybQ&amp;r=Sz9CKBZmZNP1ysNejBBG0IM2f1cxV3HZRghCAzOPwMo&amp;m=1eUMt52AFYIwT6MWrYykHhfASB-GYMdYT6I76Lue79I&amp;s=__CLYhILuGR8vD__M-AGzlhb0qFpZwyX-cVwRhlf_eM&amp;e=" TargetMode="External"/><Relationship Id="rId54" Type="http://schemas.openxmlformats.org/officeDocument/2006/relationships/hyperlink" Target="https://www.oag.state.va.us/files/Opinions/2016/16-038_Bell_Lind_issued.pdf" TargetMode="External"/><Relationship Id="rId1" Type="http://schemas.openxmlformats.org/officeDocument/2006/relationships/hyperlink" Target="https://www.sos.alabama.gov/alabama-votes/faqs" TargetMode="External"/><Relationship Id="rId6" Type="http://schemas.openxmlformats.org/officeDocument/2006/relationships/hyperlink" Target="https://leg.colorado.gov/bills/hb17-1014" TargetMode="External"/><Relationship Id="rId15" Type="http://schemas.openxmlformats.org/officeDocument/2006/relationships/hyperlink" Target="https://malegislature.gov/Laws/GeneralLaws/PartI/TitleVIII/Chapter56/Section25" TargetMode="External"/><Relationship Id="rId23" Type="http://schemas.openxmlformats.org/officeDocument/2006/relationships/hyperlink" Target="https://www.newsobserver.com/news/politics-government/election/article246227835.html" TargetMode="External"/><Relationship Id="rId28" Type="http://schemas.openxmlformats.org/officeDocument/2006/relationships/hyperlink" Target="https://www.wpri.com/news/justin-timberlakes-ballot-selfie-would-be-legal-in-ri-not-mass/" TargetMode="External"/><Relationship Id="rId36" Type="http://schemas.openxmlformats.org/officeDocument/2006/relationships/hyperlink" Target="http://www.leginfo.ca.gov/pub/15-16/bill/asm/ab_1451-1500/ab_1494_bill_20160929_chaptered.htm" TargetMode="External"/><Relationship Id="rId49" Type="http://schemas.openxmlformats.org/officeDocument/2006/relationships/hyperlink" Target="http://codes.ohio.gov/orc/3505.2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governor.maryland.gov/2020/07/08/governor-hogan-directs-state-board-of-elections-to-conduct-november-general-election-with-enhanced-voting-options/" TargetMode="External"/><Relationship Id="rId13" Type="http://schemas.openxmlformats.org/officeDocument/2006/relationships/hyperlink" Target="https://nj.gov/infobank/eo/056murphy/pdf/EO-177.pdf" TargetMode="External"/><Relationship Id="rId3" Type="http://schemas.openxmlformats.org/officeDocument/2006/relationships/hyperlink" Target="https://leginfo.legislature.ca.gov/faces/billTextClient.xhtml?bill_id=201920200AB860" TargetMode="External"/><Relationship Id="rId7" Type="http://schemas.openxmlformats.org/officeDocument/2006/relationships/hyperlink" Target="https://www.ilga.gov/legislation/BillStatus.asp?DocNum=1863&amp;GAID=15&amp;DocTypeID=SB&amp;LegId=119533&amp;SessionID=108&amp;GA=101" TargetMode="External"/><Relationship Id="rId12" Type="http://schemas.openxmlformats.org/officeDocument/2006/relationships/hyperlink" Target="http://gencourt.state.nh.us/bill_status/Results.aspx?q=1&amp;txtbillnumber=hb1266&amp;txtsessionyear=2020" TargetMode="External"/><Relationship Id="rId2" Type="http://schemas.openxmlformats.org/officeDocument/2006/relationships/hyperlink" Target="https://governor.arkansas.gov/news-media/press-releases/governor-hutchinsons-weekly-address-voting-in-the-age-of-covid-19" TargetMode="External"/><Relationship Id="rId1" Type="http://schemas.openxmlformats.org/officeDocument/2006/relationships/hyperlink" Target="https://www.sos.alabama.gov/sites/default/files/proposedRules/820-2-3-.06-.04ER.pdf" TargetMode="External"/><Relationship Id="rId6" Type="http://schemas.openxmlformats.org/officeDocument/2006/relationships/hyperlink" Target="https://legis.delaware.gov/json/BillDetail/GenerateHtmlDocumentEngrossment?engrossmentId=24098&amp;docTypeId=6&amp;link_id=38&amp;can_id=3ce03c3d77033bbeb4c4bf7ba04c984c&amp;source=email-morning-digest-amid-dueling-polls-gideon-demolishes-collins-in-fundraising&amp;email_referrer=email_853488&amp;email_subject=morning-digest-amid-dueling-polls-gideon-demolishes-collins-in-fundraising" TargetMode="External"/><Relationship Id="rId11" Type="http://schemas.openxmlformats.org/officeDocument/2006/relationships/hyperlink" Target="https://www.leg.state.nv.us/Session/32nd2020Special/Bills/AB/AB4_EN.pdf" TargetMode="External"/><Relationship Id="rId5" Type="http://schemas.openxmlformats.org/officeDocument/2006/relationships/hyperlink" Target="https://legis.delaware.gov/json/BillDetail/GenerateHtmlDocumentEngrossment?engrossmentId=24098&amp;docTypeId=6&amp;link_id=38&amp;can_id=3ce03c3d77033bbeb4c4bf7ba04c984c&amp;source=email-morning-digest-amid-dueling-polls-gideon-demolishes-collins-in-fundraising&amp;email_referrer=email_853488&amp;email_subject=morning-digest-amid-dueling-polls-gideon-demolishes-collins-in-fundraising" TargetMode="External"/><Relationship Id="rId15" Type="http://schemas.openxmlformats.org/officeDocument/2006/relationships/printerSettings" Target="../printerSettings/printerSettings3.bin"/><Relationship Id="rId10" Type="http://schemas.openxmlformats.org/officeDocument/2006/relationships/hyperlink" Target="https://www.senate.mo.gov/20info/BTS_Web/amendments/3746S.07S.pdf" TargetMode="External"/><Relationship Id="rId4" Type="http://schemas.openxmlformats.org/officeDocument/2006/relationships/hyperlink" Target="https://www.cga.ct.gov/2020/TOB/H/PDF/2020HB-06002-R00-HB.PDF" TargetMode="External"/><Relationship Id="rId9" Type="http://schemas.openxmlformats.org/officeDocument/2006/relationships/hyperlink" Target="http://billstatus.ls.state.ms.us/2020/pdf/history/HB/HB1521.xml" TargetMode="External"/><Relationship Id="rId14" Type="http://schemas.openxmlformats.org/officeDocument/2006/relationships/hyperlink" Target="https://www.nysenate.gov/legislation/bills/2019/s801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6" Type="http://schemas.openxmlformats.org/officeDocument/2006/relationships/hyperlink" Target="https://ballotpedia.org/New_Hampshire_House_of_Representatives_elections,_2018" TargetMode="External"/><Relationship Id="rId21" Type="http://schemas.openxmlformats.org/officeDocument/2006/relationships/hyperlink" Target="https://ballotpedia.org/Michigan_House_of_Representatives_elections,_2018" TargetMode="External"/><Relationship Id="rId42" Type="http://schemas.openxmlformats.org/officeDocument/2006/relationships/hyperlink" Target="https://ballotpedia.org/Washington_House_of_Representatives_elections,_2018" TargetMode="External"/><Relationship Id="rId47" Type="http://schemas.openxmlformats.org/officeDocument/2006/relationships/hyperlink" Target="https://ballotpedia.org/Alaska_State_Senate_elections,_2018" TargetMode="External"/><Relationship Id="rId63" Type="http://schemas.openxmlformats.org/officeDocument/2006/relationships/hyperlink" Target="https://ballotpedia.org/Maryland_State_Senate_elections,_2018" TargetMode="External"/><Relationship Id="rId68" Type="http://schemas.openxmlformats.org/officeDocument/2006/relationships/hyperlink" Target="https://ballotpedia.org/Nebraska_State_Senate_elections,_2018" TargetMode="External"/><Relationship Id="rId84" Type="http://schemas.openxmlformats.org/officeDocument/2006/relationships/hyperlink" Target="https://ballotpedia.org/Washington_State_Senate_elections,_2018" TargetMode="External"/><Relationship Id="rId16" Type="http://schemas.openxmlformats.org/officeDocument/2006/relationships/hyperlink" Target="https://ballotpedia.org/Kansas_House_of_Representatives_elections,_2018" TargetMode="External"/><Relationship Id="rId11" Type="http://schemas.openxmlformats.org/officeDocument/2006/relationships/hyperlink" Target="https://ballotpedia.org/Hawaii_House_of_Representatives_elections,_2018" TargetMode="External"/><Relationship Id="rId32" Type="http://schemas.openxmlformats.org/officeDocument/2006/relationships/hyperlink" Target="https://ballotpedia.org/Oklahoma_House_of_Representatives_elections,_2018" TargetMode="External"/><Relationship Id="rId37" Type="http://schemas.openxmlformats.org/officeDocument/2006/relationships/hyperlink" Target="https://ballotpedia.org/South_Dakota_House_of_Representatives_elections,_2018" TargetMode="External"/><Relationship Id="rId53" Type="http://schemas.openxmlformats.org/officeDocument/2006/relationships/hyperlink" Target="https://ballotpedia.org/Delaware_State_Senate_elections,_2018" TargetMode="External"/><Relationship Id="rId58" Type="http://schemas.openxmlformats.org/officeDocument/2006/relationships/hyperlink" Target="https://ballotpedia.org/Illinois_State_Senate_elections,_2018" TargetMode="External"/><Relationship Id="rId74" Type="http://schemas.openxmlformats.org/officeDocument/2006/relationships/hyperlink" Target="https://ballotpedia.org/Ohio_State_Senate_elections,_2018" TargetMode="External"/><Relationship Id="rId79" Type="http://schemas.openxmlformats.org/officeDocument/2006/relationships/hyperlink" Target="https://ballotpedia.org/South_Dakota_State_Senate_elections,_2018" TargetMode="External"/><Relationship Id="rId5" Type="http://schemas.openxmlformats.org/officeDocument/2006/relationships/hyperlink" Target="https://ballotpedia.org/California_State_Assembly_elections,_2018" TargetMode="External"/><Relationship Id="rId19" Type="http://schemas.openxmlformats.org/officeDocument/2006/relationships/hyperlink" Target="https://ballotpedia.org/Maryland_House_of_Delegates_elections,_2018" TargetMode="External"/><Relationship Id="rId14" Type="http://schemas.openxmlformats.org/officeDocument/2006/relationships/hyperlink" Target="https://ballotpedia.org/Indiana_House_of_Representatives_elections,_2018" TargetMode="External"/><Relationship Id="rId22" Type="http://schemas.openxmlformats.org/officeDocument/2006/relationships/hyperlink" Target="https://ballotpedia.org/Minnesota_House_of_Representatives_elections,_2018" TargetMode="External"/><Relationship Id="rId27" Type="http://schemas.openxmlformats.org/officeDocument/2006/relationships/hyperlink" Target="https://ballotpedia.org/New_Mexico_House_of_Representatives_elections,_2018" TargetMode="External"/><Relationship Id="rId30" Type="http://schemas.openxmlformats.org/officeDocument/2006/relationships/hyperlink" Target="https://ballotpedia.org/North_Dakota_House_of_Representatives_elections,_2018" TargetMode="External"/><Relationship Id="rId35" Type="http://schemas.openxmlformats.org/officeDocument/2006/relationships/hyperlink" Target="https://ballotpedia.org/Rhode_Island_House_of_Representatives_elections,_2018" TargetMode="External"/><Relationship Id="rId43" Type="http://schemas.openxmlformats.org/officeDocument/2006/relationships/hyperlink" Target="https://ballotpedia.org/West_Virginia_House_of_Delegates_elections,_2018" TargetMode="External"/><Relationship Id="rId48" Type="http://schemas.openxmlformats.org/officeDocument/2006/relationships/hyperlink" Target="https://ballotpedia.org/Arizona_State_Senate_elections,_2018" TargetMode="External"/><Relationship Id="rId56" Type="http://schemas.openxmlformats.org/officeDocument/2006/relationships/hyperlink" Target="https://ballotpedia.org/Hawaii_State_Senate_elections,_2018" TargetMode="External"/><Relationship Id="rId64" Type="http://schemas.openxmlformats.org/officeDocument/2006/relationships/hyperlink" Target="https://ballotpedia.org/Massachusetts_State_Senate_elections,_2018" TargetMode="External"/><Relationship Id="rId69" Type="http://schemas.openxmlformats.org/officeDocument/2006/relationships/hyperlink" Target="https://ballotpedia.org/Nevada_State_Senate_elections,_2018" TargetMode="External"/><Relationship Id="rId77" Type="http://schemas.openxmlformats.org/officeDocument/2006/relationships/hyperlink" Target="https://ballotpedia.org/Pennsylvania_State_Senate_elections,_2018" TargetMode="External"/><Relationship Id="rId8" Type="http://schemas.openxmlformats.org/officeDocument/2006/relationships/hyperlink" Target="https://ballotpedia.org/Delaware_House_of_Representatives_elections,_2018" TargetMode="External"/><Relationship Id="rId51" Type="http://schemas.openxmlformats.org/officeDocument/2006/relationships/hyperlink" Target="https://ballotpedia.org/Colorado_State_Senate_elections,_2018" TargetMode="External"/><Relationship Id="rId72" Type="http://schemas.openxmlformats.org/officeDocument/2006/relationships/hyperlink" Target="https://ballotpedia.org/North_Carolina_State_Senate_elections,_2018" TargetMode="External"/><Relationship Id="rId80" Type="http://schemas.openxmlformats.org/officeDocument/2006/relationships/hyperlink" Target="https://ballotpedia.org/Tennessee_State_Senate_elections,_2018" TargetMode="External"/><Relationship Id="rId85" Type="http://schemas.openxmlformats.org/officeDocument/2006/relationships/hyperlink" Target="https://ballotpedia.org/West_Virginia_State_Senate_elections,_2018" TargetMode="External"/><Relationship Id="rId3" Type="http://schemas.openxmlformats.org/officeDocument/2006/relationships/hyperlink" Target="https://ballotpedia.org/Arizona_House_of_Representatives_elections,_2018" TargetMode="External"/><Relationship Id="rId12" Type="http://schemas.openxmlformats.org/officeDocument/2006/relationships/hyperlink" Target="https://ballotpedia.org/Idaho_House_of_Representatives_elections,_2018" TargetMode="External"/><Relationship Id="rId17" Type="http://schemas.openxmlformats.org/officeDocument/2006/relationships/hyperlink" Target="https://ballotpedia.org/Kentucky_House_of_Representatives_elections,_2018" TargetMode="External"/><Relationship Id="rId25" Type="http://schemas.openxmlformats.org/officeDocument/2006/relationships/hyperlink" Target="https://ballotpedia.org/Nevada_State_Assembly_elections,_2018" TargetMode="External"/><Relationship Id="rId33" Type="http://schemas.openxmlformats.org/officeDocument/2006/relationships/hyperlink" Target="https://ballotpedia.org/Oregon_House_of_Representatives_elections,_2018" TargetMode="External"/><Relationship Id="rId38" Type="http://schemas.openxmlformats.org/officeDocument/2006/relationships/hyperlink" Target="https://ballotpedia.org/Tennessee_House_of_Representatives_elections,_2018" TargetMode="External"/><Relationship Id="rId46" Type="http://schemas.openxmlformats.org/officeDocument/2006/relationships/hyperlink" Target="https://ballotpedia.org/Alabama_State_Senate_elections,_2018" TargetMode="External"/><Relationship Id="rId59" Type="http://schemas.openxmlformats.org/officeDocument/2006/relationships/hyperlink" Target="https://ballotpedia.org/Indiana_State_Senate_elections,_2018" TargetMode="External"/><Relationship Id="rId67" Type="http://schemas.openxmlformats.org/officeDocument/2006/relationships/hyperlink" Target="https://ballotpedia.org/Montana_State_Senate_elections,_2018" TargetMode="External"/><Relationship Id="rId20" Type="http://schemas.openxmlformats.org/officeDocument/2006/relationships/hyperlink" Target="https://ballotpedia.org/Massachusetts_House_of_Representatives_elections,_2018" TargetMode="External"/><Relationship Id="rId41" Type="http://schemas.openxmlformats.org/officeDocument/2006/relationships/hyperlink" Target="https://ballotpedia.org/Vermont_House_of_Representatives_elections,_2018" TargetMode="External"/><Relationship Id="rId54" Type="http://schemas.openxmlformats.org/officeDocument/2006/relationships/hyperlink" Target="https://ballotpedia.org/Florida_State_Senate_elections,_2018" TargetMode="External"/><Relationship Id="rId62" Type="http://schemas.openxmlformats.org/officeDocument/2006/relationships/hyperlink" Target="https://ballotpedia.org/Maine_State_Senate_elections,_2018" TargetMode="External"/><Relationship Id="rId70" Type="http://schemas.openxmlformats.org/officeDocument/2006/relationships/hyperlink" Target="https://ballotpedia.org/New_Hampshire_State_Senate_elections,_2018" TargetMode="External"/><Relationship Id="rId75" Type="http://schemas.openxmlformats.org/officeDocument/2006/relationships/hyperlink" Target="https://ballotpedia.org/Oklahoma_State_Senate_elections,_2018" TargetMode="External"/><Relationship Id="rId83" Type="http://schemas.openxmlformats.org/officeDocument/2006/relationships/hyperlink" Target="https://ballotpedia.org/Vermont_State_Senate_elections,_2018" TargetMode="External"/><Relationship Id="rId1" Type="http://schemas.openxmlformats.org/officeDocument/2006/relationships/hyperlink" Target="https://ballotpedia.org/Alabama_House_of_Representatives_elections,_2018" TargetMode="External"/><Relationship Id="rId6" Type="http://schemas.openxmlformats.org/officeDocument/2006/relationships/hyperlink" Target="https://ballotpedia.org/Colorado_House_of_Representatives_elections,_2018" TargetMode="External"/><Relationship Id="rId15" Type="http://schemas.openxmlformats.org/officeDocument/2006/relationships/hyperlink" Target="https://ballotpedia.org/Iowa_House_of_Representatives_elections,_2018" TargetMode="External"/><Relationship Id="rId23" Type="http://schemas.openxmlformats.org/officeDocument/2006/relationships/hyperlink" Target="https://ballotpedia.org/Missouri_House_of_Representatives_elections,_2018" TargetMode="External"/><Relationship Id="rId28" Type="http://schemas.openxmlformats.org/officeDocument/2006/relationships/hyperlink" Target="https://ballotpedia.org/New_York_State_Assembly_elections,_2018" TargetMode="External"/><Relationship Id="rId36" Type="http://schemas.openxmlformats.org/officeDocument/2006/relationships/hyperlink" Target="https://ballotpedia.org/South_Carolina_House_of_Representatives_elections,_2018" TargetMode="External"/><Relationship Id="rId49" Type="http://schemas.openxmlformats.org/officeDocument/2006/relationships/hyperlink" Target="https://ballotpedia.org/Arkansas_State_Senate_elections,_2018" TargetMode="External"/><Relationship Id="rId57" Type="http://schemas.openxmlformats.org/officeDocument/2006/relationships/hyperlink" Target="https://ballotpedia.org/Idaho_State_Senate_elections,_2018" TargetMode="External"/><Relationship Id="rId10" Type="http://schemas.openxmlformats.org/officeDocument/2006/relationships/hyperlink" Target="https://ballotpedia.org/Georgia_House_of_Representatives_elections,_2018" TargetMode="External"/><Relationship Id="rId31" Type="http://schemas.openxmlformats.org/officeDocument/2006/relationships/hyperlink" Target="https://ballotpedia.org/Ohio_House_of_Representatives_elections,_2018" TargetMode="External"/><Relationship Id="rId44" Type="http://schemas.openxmlformats.org/officeDocument/2006/relationships/hyperlink" Target="https://ballotpedia.org/Wisconsin_State_Assembly_elections,_2018" TargetMode="External"/><Relationship Id="rId52" Type="http://schemas.openxmlformats.org/officeDocument/2006/relationships/hyperlink" Target="https://ballotpedia.org/Connecticut_State_Senate_elections,_2018" TargetMode="External"/><Relationship Id="rId60" Type="http://schemas.openxmlformats.org/officeDocument/2006/relationships/hyperlink" Target="https://ballotpedia.org/Iowa_State_Senate_elections,_2018" TargetMode="External"/><Relationship Id="rId65" Type="http://schemas.openxmlformats.org/officeDocument/2006/relationships/hyperlink" Target="https://ballotpedia.org/Michigan_State_Senate_elections,_2018" TargetMode="External"/><Relationship Id="rId73" Type="http://schemas.openxmlformats.org/officeDocument/2006/relationships/hyperlink" Target="https://ballotpedia.org/North_Dakota_State_Senate_elections,_2018" TargetMode="External"/><Relationship Id="rId78" Type="http://schemas.openxmlformats.org/officeDocument/2006/relationships/hyperlink" Target="https://ballotpedia.org/Rhode_Island_State_Senate_elections,_2018" TargetMode="External"/><Relationship Id="rId81" Type="http://schemas.openxmlformats.org/officeDocument/2006/relationships/hyperlink" Target="https://ballotpedia.org/Texas_State_Senate_elections,_2018" TargetMode="External"/><Relationship Id="rId86" Type="http://schemas.openxmlformats.org/officeDocument/2006/relationships/hyperlink" Target="https://ballotpedia.org/Wisconsin_State_Senate_elections,_2018" TargetMode="External"/><Relationship Id="rId4" Type="http://schemas.openxmlformats.org/officeDocument/2006/relationships/hyperlink" Target="https://ballotpedia.org/Arkansas_House_of_Representatives_elections,_2018" TargetMode="External"/><Relationship Id="rId9" Type="http://schemas.openxmlformats.org/officeDocument/2006/relationships/hyperlink" Target="https://ballotpedia.org/Florida_House_of_Representatives_elections,_2018" TargetMode="External"/><Relationship Id="rId13" Type="http://schemas.openxmlformats.org/officeDocument/2006/relationships/hyperlink" Target="https://ballotpedia.org/Illinois_House_of_Representatives_elections,_2018" TargetMode="External"/><Relationship Id="rId18" Type="http://schemas.openxmlformats.org/officeDocument/2006/relationships/hyperlink" Target="https://ballotpedia.org/Maine_House_of_Representatives_elections,_2018" TargetMode="External"/><Relationship Id="rId39" Type="http://schemas.openxmlformats.org/officeDocument/2006/relationships/hyperlink" Target="https://ballotpedia.org/Texas_House_of_Representatives_elections,_2018" TargetMode="External"/><Relationship Id="rId34" Type="http://schemas.openxmlformats.org/officeDocument/2006/relationships/hyperlink" Target="https://ballotpedia.org/Pennsylvania_House_of_Representatives_elections,_2018" TargetMode="External"/><Relationship Id="rId50" Type="http://schemas.openxmlformats.org/officeDocument/2006/relationships/hyperlink" Target="https://ballotpedia.org/California_State_Senate_elections,_2018" TargetMode="External"/><Relationship Id="rId55" Type="http://schemas.openxmlformats.org/officeDocument/2006/relationships/hyperlink" Target="https://ballotpedia.org/Georgia_State_Senate_elections,_2018" TargetMode="External"/><Relationship Id="rId76" Type="http://schemas.openxmlformats.org/officeDocument/2006/relationships/hyperlink" Target="https://ballotpedia.org/Oregon_State_Senate_elections,_2018" TargetMode="External"/><Relationship Id="rId7" Type="http://schemas.openxmlformats.org/officeDocument/2006/relationships/hyperlink" Target="https://ballotpedia.org/Connecticut_House_of_Representatives_elections,_2018" TargetMode="External"/><Relationship Id="rId71" Type="http://schemas.openxmlformats.org/officeDocument/2006/relationships/hyperlink" Target="https://ballotpedia.org/New_York_State_Senate_elections,_2018" TargetMode="External"/><Relationship Id="rId2" Type="http://schemas.openxmlformats.org/officeDocument/2006/relationships/hyperlink" Target="https://ballotpedia.org/Alaska_House_of_Representatives_elections,_2018" TargetMode="External"/><Relationship Id="rId29" Type="http://schemas.openxmlformats.org/officeDocument/2006/relationships/hyperlink" Target="https://ballotpedia.org/North_Carolina_House_of_Representatives_elections,_2018" TargetMode="External"/><Relationship Id="rId24" Type="http://schemas.openxmlformats.org/officeDocument/2006/relationships/hyperlink" Target="https://ballotpedia.org/Montana_House_of_Representatives_elections,_2018" TargetMode="External"/><Relationship Id="rId40" Type="http://schemas.openxmlformats.org/officeDocument/2006/relationships/hyperlink" Target="https://ballotpedia.org/Utah_House_of_Representatives_elections,_2018" TargetMode="External"/><Relationship Id="rId45" Type="http://schemas.openxmlformats.org/officeDocument/2006/relationships/hyperlink" Target="https://ballotpedia.org/Wyoming_House_of_Representatives_elections,_2018" TargetMode="External"/><Relationship Id="rId66" Type="http://schemas.openxmlformats.org/officeDocument/2006/relationships/hyperlink" Target="https://ballotpedia.org/Missouri_State_Senate_elections,_2018" TargetMode="External"/><Relationship Id="rId87" Type="http://schemas.openxmlformats.org/officeDocument/2006/relationships/hyperlink" Target="https://ballotpedia.org/Wyoming_State_Senate_elections,_2018" TargetMode="External"/><Relationship Id="rId61" Type="http://schemas.openxmlformats.org/officeDocument/2006/relationships/hyperlink" Target="https://ballotpedia.org/Kentucky_State_Senate_elections,_2018" TargetMode="External"/><Relationship Id="rId82" Type="http://schemas.openxmlformats.org/officeDocument/2006/relationships/hyperlink" Target="https://ballotpedia.org/Utah_State_Senate_elections,_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8A314-2A2E-4C13-963F-43AA23F9E510}">
  <sheetPr>
    <tabColor rgb="FFFFFF00"/>
    <pageSetUpPr fitToPage="1"/>
  </sheetPr>
  <dimension ref="A1:U172"/>
  <sheetViews>
    <sheetView tabSelected="1" zoomScale="125" zoomScaleNormal="125" workbookViewId="0">
      <pane xSplit="3" ySplit="3" topLeftCell="D4" activePane="bottomRight" state="frozen"/>
      <selection pane="topRight" activeCell="C1" sqref="C1"/>
      <selection pane="bottomLeft" activeCell="A4" sqref="A4"/>
      <selection pane="bottomRight"/>
    </sheetView>
  </sheetViews>
  <sheetFormatPr defaultRowHeight="10.199999999999999" x14ac:dyDescent="0.2"/>
  <cols>
    <col min="1" max="1" width="4.5" style="228" customWidth="1"/>
    <col min="2" max="2" width="9" style="408"/>
    <col min="3" max="3" width="20.75" style="408" customWidth="1"/>
    <col min="4" max="4" width="20.125" style="307" customWidth="1"/>
    <col min="5" max="5" width="11.125" style="245" customWidth="1"/>
    <col min="6" max="6" width="9" style="245" customWidth="1"/>
    <col min="7" max="9" width="11" style="464" customWidth="1"/>
    <col min="10" max="10" width="9.625" style="517" customWidth="1"/>
    <col min="11" max="11" width="23.625" style="307" customWidth="1"/>
    <col min="12" max="12" width="15.875" style="307" customWidth="1"/>
    <col min="13" max="13" width="12.5" style="307" customWidth="1"/>
    <col min="14" max="14" width="17.25" style="465" customWidth="1"/>
    <col min="15" max="15" width="35" style="386" customWidth="1"/>
    <col min="16" max="16" width="27.125" style="84" customWidth="1"/>
    <col min="17" max="17" width="16.625" style="411" customWidth="1"/>
    <col min="18" max="18" width="10.75" style="411" customWidth="1"/>
    <col min="19" max="19" width="34.25" style="84" customWidth="1"/>
    <col min="20" max="20" width="6.875" style="412" customWidth="1"/>
    <col min="21" max="21" width="21.25" style="528" customWidth="1"/>
    <col min="22" max="16384" width="9" style="228"/>
  </cols>
  <sheetData>
    <row r="1" spans="1:21" ht="18" customHeight="1" x14ac:dyDescent="0.3">
      <c r="A1" s="406" t="s">
        <v>2114</v>
      </c>
      <c r="B1" s="407"/>
      <c r="C1" s="581" t="s">
        <v>2113</v>
      </c>
      <c r="F1" s="409" t="s">
        <v>371</v>
      </c>
      <c r="G1" s="245"/>
      <c r="H1" s="410" t="s">
        <v>1709</v>
      </c>
      <c r="J1" s="414" t="s">
        <v>1973</v>
      </c>
      <c r="Q1" s="527"/>
    </row>
    <row r="2" spans="1:21" s="413" customFormat="1" ht="29.4" customHeight="1" x14ac:dyDescent="0.3">
      <c r="C2" s="414" t="s">
        <v>375</v>
      </c>
      <c r="D2" s="415" t="s">
        <v>1841</v>
      </c>
      <c r="E2" s="416"/>
      <c r="F2" s="416"/>
      <c r="G2" s="466" t="s">
        <v>1840</v>
      </c>
      <c r="H2" s="467"/>
      <c r="I2" s="467"/>
      <c r="J2" s="468" t="s">
        <v>1702</v>
      </c>
      <c r="K2" s="414"/>
      <c r="L2" s="469"/>
      <c r="N2" s="470"/>
      <c r="O2" s="471" t="s">
        <v>225</v>
      </c>
      <c r="P2" s="417"/>
      <c r="Q2" s="417"/>
      <c r="R2" s="417"/>
      <c r="S2" s="417"/>
      <c r="T2" s="418"/>
    </row>
    <row r="3" spans="1:21" s="419" customFormat="1" ht="67.2" customHeight="1" x14ac:dyDescent="0.2">
      <c r="A3" s="419" t="s">
        <v>1761</v>
      </c>
      <c r="B3" s="420" t="s">
        <v>188</v>
      </c>
      <c r="C3" s="421"/>
      <c r="D3" s="377" t="s">
        <v>1904</v>
      </c>
      <c r="E3" s="377" t="s">
        <v>1976</v>
      </c>
      <c r="F3" s="377" t="s">
        <v>1905</v>
      </c>
      <c r="G3" s="472" t="s">
        <v>1850</v>
      </c>
      <c r="H3" s="473" t="s">
        <v>1900</v>
      </c>
      <c r="I3" s="473" t="s">
        <v>1910</v>
      </c>
      <c r="J3" s="474" t="s">
        <v>1975</v>
      </c>
      <c r="K3" s="474" t="s">
        <v>1911</v>
      </c>
      <c r="L3" s="474" t="s">
        <v>1852</v>
      </c>
      <c r="M3" s="474" t="s">
        <v>1912</v>
      </c>
      <c r="N3" s="474" t="s">
        <v>1963</v>
      </c>
      <c r="O3" s="474" t="s">
        <v>1974</v>
      </c>
      <c r="P3" s="475" t="s">
        <v>1952</v>
      </c>
      <c r="Q3" s="475" t="s">
        <v>1913</v>
      </c>
      <c r="R3" s="474" t="s">
        <v>1962</v>
      </c>
      <c r="S3" s="474" t="s">
        <v>1853</v>
      </c>
      <c r="T3" s="474" t="s">
        <v>1851</v>
      </c>
      <c r="U3" s="241" t="s">
        <v>1847</v>
      </c>
    </row>
    <row r="4" spans="1:21" s="419" customFormat="1" ht="167.4" customHeight="1" x14ac:dyDescent="0.3">
      <c r="B4" s="529"/>
      <c r="C4" s="421" t="s">
        <v>203</v>
      </c>
      <c r="D4" s="530" t="s">
        <v>1901</v>
      </c>
      <c r="E4" s="531" t="s">
        <v>1887</v>
      </c>
      <c r="F4" s="419" t="s">
        <v>1830</v>
      </c>
      <c r="G4" s="11" t="s">
        <v>1796</v>
      </c>
      <c r="H4" s="11" t="s">
        <v>1796</v>
      </c>
      <c r="I4" s="11" t="s">
        <v>1796</v>
      </c>
      <c r="J4" s="532" t="s">
        <v>1797</v>
      </c>
      <c r="K4" s="533" t="s">
        <v>1798</v>
      </c>
      <c r="L4" s="533" t="s">
        <v>1799</v>
      </c>
      <c r="M4" s="533" t="s">
        <v>1800</v>
      </c>
      <c r="N4" s="534" t="s">
        <v>1801</v>
      </c>
      <c r="O4" s="535" t="s">
        <v>1795</v>
      </c>
      <c r="P4" s="428" t="s">
        <v>1802</v>
      </c>
      <c r="Q4" s="428" t="s">
        <v>1805</v>
      </c>
      <c r="R4" s="533" t="s">
        <v>1806</v>
      </c>
      <c r="S4" s="536" t="s">
        <v>1812</v>
      </c>
      <c r="T4" s="537" t="str">
        <f>CONCATENATE(TEXT(MIN(T7:T57),"0")," to ",TEXT(MAX(T7:T57),"0"))</f>
        <v>14 to 59</v>
      </c>
    </row>
    <row r="5" spans="1:21" s="422" customFormat="1" ht="13.95" customHeight="1" x14ac:dyDescent="0.3">
      <c r="B5" s="423"/>
      <c r="C5" s="424" t="s">
        <v>373</v>
      </c>
      <c r="D5" s="387">
        <v>5</v>
      </c>
      <c r="E5" s="387">
        <v>5</v>
      </c>
      <c r="F5" s="387">
        <v>5</v>
      </c>
      <c r="G5" s="387">
        <v>5</v>
      </c>
      <c r="H5" s="387">
        <v>5</v>
      </c>
      <c r="I5" s="387">
        <v>5</v>
      </c>
      <c r="J5" s="476">
        <v>5</v>
      </c>
      <c r="K5" s="387">
        <v>5</v>
      </c>
      <c r="L5" s="387">
        <v>5</v>
      </c>
      <c r="M5" s="387">
        <v>5</v>
      </c>
      <c r="N5" s="477">
        <v>5</v>
      </c>
      <c r="O5" s="387">
        <v>5</v>
      </c>
      <c r="P5" s="425">
        <v>5</v>
      </c>
      <c r="Q5" s="425">
        <v>5</v>
      </c>
      <c r="R5" s="425">
        <v>5</v>
      </c>
      <c r="S5" s="425">
        <v>5</v>
      </c>
      <c r="T5" s="538"/>
    </row>
    <row r="6" spans="1:21" s="1" customFormat="1" ht="6" customHeight="1" x14ac:dyDescent="0.2">
      <c r="B6" s="99"/>
      <c r="C6" s="426"/>
      <c r="D6" s="307"/>
      <c r="E6" s="519"/>
      <c r="F6" s="519"/>
      <c r="G6" s="478"/>
      <c r="H6" s="479"/>
      <c r="I6" s="473"/>
      <c r="J6" s="307"/>
      <c r="K6" s="480"/>
      <c r="L6" s="427"/>
      <c r="M6" s="427"/>
      <c r="N6" s="481"/>
      <c r="O6" s="201"/>
      <c r="P6" s="427"/>
      <c r="Q6" s="428"/>
      <c r="R6" s="428"/>
      <c r="S6" s="429"/>
      <c r="T6" s="539"/>
    </row>
    <row r="7" spans="1:21" ht="15" customHeight="1" x14ac:dyDescent="0.2">
      <c r="A7" s="228" t="s">
        <v>1710</v>
      </c>
      <c r="B7" s="430" t="s">
        <v>232</v>
      </c>
      <c r="C7" s="430" t="str">
        <f t="shared" ref="C7:C38" si="0">CONCATENATE(T67," ",B7)</f>
        <v>C Alabama</v>
      </c>
      <c r="D7" s="265" t="s">
        <v>201</v>
      </c>
      <c r="E7" s="433" t="s">
        <v>377</v>
      </c>
      <c r="F7" s="245" t="s">
        <v>364</v>
      </c>
      <c r="G7" s="482">
        <v>0.63126943359631171</v>
      </c>
      <c r="H7" s="540">
        <v>0.72732878714076954</v>
      </c>
      <c r="I7" s="540">
        <v>0.87183958151700092</v>
      </c>
      <c r="J7" s="395" t="s">
        <v>793</v>
      </c>
      <c r="K7" s="483" t="s">
        <v>1860</v>
      </c>
      <c r="L7" s="265" t="s">
        <v>190</v>
      </c>
      <c r="M7" s="265" t="s">
        <v>184</v>
      </c>
      <c r="N7" s="484" t="s">
        <v>202</v>
      </c>
      <c r="O7" s="485" t="s">
        <v>1964</v>
      </c>
      <c r="P7" s="395" t="s">
        <v>186</v>
      </c>
      <c r="Q7" s="395" t="s">
        <v>186</v>
      </c>
      <c r="R7" s="395" t="s">
        <v>186</v>
      </c>
      <c r="S7" s="395" t="s">
        <v>1809</v>
      </c>
      <c r="T7" s="541">
        <f t="shared" ref="T7:T38" si="1">SUMPRODUCT(D67:S67,D$5:S$5)/5-SUM(D$5:S$5)*$A$66/5</f>
        <v>21.369097428208683</v>
      </c>
      <c r="U7" s="542" t="str">
        <f t="shared" ref="U7:U38" si="2">CONCATENATE(B7," ",T67," ",ROUND(SUM(D67:S67)/0.8,0),": ",ROUND(SUM(D67:F67)/0.15,0)," ",ROUND(SUM(G67:I67)/0.15,0)," ",ROUND(SUM(J67:N67)/0.25,0)," ",ROUND(SUM(O67:S67)/0.25,0))</f>
        <v>Alabama C 31: 4 53 28 36</v>
      </c>
    </row>
    <row r="8" spans="1:21" ht="14.4" customHeight="1" x14ac:dyDescent="0.2">
      <c r="A8" s="228" t="s">
        <v>1711</v>
      </c>
      <c r="B8" s="430" t="s">
        <v>395</v>
      </c>
      <c r="C8" s="430" t="str">
        <f t="shared" si="0"/>
        <v>B Alaska</v>
      </c>
      <c r="D8" s="307" t="s">
        <v>1859</v>
      </c>
      <c r="E8" s="433">
        <v>2000</v>
      </c>
      <c r="F8" s="245" t="s">
        <v>364</v>
      </c>
      <c r="G8" s="482">
        <v>0.68763742683854601</v>
      </c>
      <c r="H8" s="540">
        <v>0.74790247198603521</v>
      </c>
      <c r="I8" s="540">
        <v>0.72976720426184039</v>
      </c>
      <c r="J8" s="543" t="s">
        <v>793</v>
      </c>
      <c r="K8" s="483" t="s">
        <v>1860</v>
      </c>
      <c r="L8" s="265" t="s">
        <v>190</v>
      </c>
      <c r="M8" s="265" t="s">
        <v>184</v>
      </c>
      <c r="N8" s="484" t="s">
        <v>202</v>
      </c>
      <c r="O8" s="485" t="s">
        <v>1964</v>
      </c>
      <c r="P8" s="395" t="s">
        <v>1960</v>
      </c>
      <c r="Q8" s="431">
        <v>0.05</v>
      </c>
      <c r="R8" s="432" t="s">
        <v>182</v>
      </c>
      <c r="S8" s="395" t="s">
        <v>183</v>
      </c>
      <c r="T8" s="541">
        <f t="shared" si="1"/>
        <v>33.370839465533308</v>
      </c>
      <c r="U8" s="542" t="str">
        <f t="shared" si="2"/>
        <v>Alaska B 46: 44 53 28 60</v>
      </c>
    </row>
    <row r="9" spans="1:21" x14ac:dyDescent="0.2">
      <c r="A9" s="228" t="s">
        <v>1713</v>
      </c>
      <c r="B9" s="430" t="s">
        <v>243</v>
      </c>
      <c r="C9" s="430" t="str">
        <f t="shared" si="0"/>
        <v>A Arizona</v>
      </c>
      <c r="D9" s="265" t="s">
        <v>184</v>
      </c>
      <c r="E9" s="520">
        <v>16485.55</v>
      </c>
      <c r="F9" s="245" t="s">
        <v>1820</v>
      </c>
      <c r="G9" s="482">
        <v>0.65919546251420236</v>
      </c>
      <c r="H9" s="540">
        <v>0.69594220349187241</v>
      </c>
      <c r="I9" s="540">
        <v>0.82948885374352777</v>
      </c>
      <c r="J9" s="395" t="s">
        <v>793</v>
      </c>
      <c r="K9" s="483" t="s">
        <v>1860</v>
      </c>
      <c r="L9" s="265">
        <v>7</v>
      </c>
      <c r="M9" s="265" t="s">
        <v>184</v>
      </c>
      <c r="N9" s="484">
        <v>4.4999999999999997E-3</v>
      </c>
      <c r="O9" s="485" t="s">
        <v>1964</v>
      </c>
      <c r="P9" s="395" t="s">
        <v>1959</v>
      </c>
      <c r="Q9" s="431" t="s">
        <v>1766</v>
      </c>
      <c r="R9" s="432" t="s">
        <v>1793</v>
      </c>
      <c r="S9" s="395" t="s">
        <v>183</v>
      </c>
      <c r="T9" s="541">
        <f t="shared" si="1"/>
        <v>46.722121014153004</v>
      </c>
      <c r="U9" s="542" t="str">
        <f t="shared" si="2"/>
        <v>Arizona A 62: 77 52 68 54</v>
      </c>
    </row>
    <row r="10" spans="1:21" x14ac:dyDescent="0.2">
      <c r="A10" s="408" t="s">
        <v>1715</v>
      </c>
      <c r="B10" s="430" t="s">
        <v>240</v>
      </c>
      <c r="C10" s="430" t="str">
        <f t="shared" si="0"/>
        <v>C Arkansas</v>
      </c>
      <c r="D10" s="265" t="s">
        <v>370</v>
      </c>
      <c r="E10" s="433">
        <v>8100</v>
      </c>
      <c r="F10" s="245" t="s">
        <v>364</v>
      </c>
      <c r="G10" s="482">
        <v>0.56070799555719375</v>
      </c>
      <c r="H10" s="540">
        <v>0.56715517241379299</v>
      </c>
      <c r="I10" s="540">
        <v>0.75187969924812026</v>
      </c>
      <c r="J10" s="543" t="s">
        <v>793</v>
      </c>
      <c r="K10" s="483" t="s">
        <v>1860</v>
      </c>
      <c r="L10" s="265" t="s">
        <v>190</v>
      </c>
      <c r="M10" s="265" t="s">
        <v>201</v>
      </c>
      <c r="N10" s="484">
        <v>7.5600000000000001E-2</v>
      </c>
      <c r="O10" s="485" t="s">
        <v>1914</v>
      </c>
      <c r="P10" s="395" t="s">
        <v>1954</v>
      </c>
      <c r="Q10" s="395" t="s">
        <v>1874</v>
      </c>
      <c r="R10" s="432" t="s">
        <v>222</v>
      </c>
      <c r="S10" s="395" t="s">
        <v>1877</v>
      </c>
      <c r="T10" s="541">
        <f t="shared" si="1"/>
        <v>26.251886837728296</v>
      </c>
      <c r="U10" s="542" t="str">
        <f t="shared" si="2"/>
        <v>Arkansas C 37: 11 26 36 60</v>
      </c>
    </row>
    <row r="11" spans="1:21" x14ac:dyDescent="0.2">
      <c r="A11" s="408" t="s">
        <v>1716</v>
      </c>
      <c r="B11" s="430" t="s">
        <v>246</v>
      </c>
      <c r="C11" s="430" t="str">
        <f t="shared" si="0"/>
        <v>A California</v>
      </c>
      <c r="D11" s="265" t="s">
        <v>184</v>
      </c>
      <c r="E11" s="433">
        <v>14100</v>
      </c>
      <c r="F11" s="245" t="s">
        <v>364</v>
      </c>
      <c r="G11" s="482">
        <v>0.68497574198077871</v>
      </c>
      <c r="H11" s="540">
        <v>0.80222610537463601</v>
      </c>
      <c r="I11" s="540">
        <v>0.76907849507261516</v>
      </c>
      <c r="J11" s="543" t="s">
        <v>793</v>
      </c>
      <c r="K11" s="483" t="s">
        <v>1862</v>
      </c>
      <c r="L11" s="265">
        <v>8</v>
      </c>
      <c r="M11" s="265" t="s">
        <v>184</v>
      </c>
      <c r="N11" s="484">
        <v>1.95E-2</v>
      </c>
      <c r="O11" s="485" t="s">
        <v>1964</v>
      </c>
      <c r="P11" s="395" t="s">
        <v>1957</v>
      </c>
      <c r="Q11" s="434">
        <v>0.01</v>
      </c>
      <c r="R11" s="432" t="s">
        <v>182</v>
      </c>
      <c r="S11" s="395" t="s">
        <v>1877</v>
      </c>
      <c r="T11" s="541">
        <f t="shared" si="1"/>
        <v>49.221729853330572</v>
      </c>
      <c r="U11" s="542" t="str">
        <f t="shared" si="2"/>
        <v>California A 66: 44 59 80 68</v>
      </c>
    </row>
    <row r="12" spans="1:21" x14ac:dyDescent="0.2">
      <c r="A12" s="408" t="s">
        <v>1714</v>
      </c>
      <c r="B12" s="430" t="s">
        <v>250</v>
      </c>
      <c r="C12" s="430" t="str">
        <f t="shared" si="0"/>
        <v>A Colorado</v>
      </c>
      <c r="D12" s="265" t="s">
        <v>184</v>
      </c>
      <c r="E12" s="433">
        <v>600</v>
      </c>
      <c r="F12" s="245" t="s">
        <v>364</v>
      </c>
      <c r="G12" s="482">
        <v>0.76411422532798179</v>
      </c>
      <c r="H12" s="540">
        <v>0.76780085238279716</v>
      </c>
      <c r="I12" s="540">
        <v>0.73940563708097984</v>
      </c>
      <c r="J12" s="437" t="s">
        <v>1943</v>
      </c>
      <c r="K12" s="483" t="s">
        <v>1862</v>
      </c>
      <c r="L12" s="265">
        <v>8</v>
      </c>
      <c r="M12" s="265" t="s">
        <v>184</v>
      </c>
      <c r="N12" s="484">
        <v>7.8000000000000005E-3</v>
      </c>
      <c r="O12" s="485" t="s">
        <v>1964</v>
      </c>
      <c r="P12" s="395" t="s">
        <v>1954</v>
      </c>
      <c r="Q12" s="432" t="s">
        <v>221</v>
      </c>
      <c r="R12" s="432" t="s">
        <v>1813</v>
      </c>
      <c r="S12" s="395" t="s">
        <v>1808</v>
      </c>
      <c r="T12" s="541">
        <f t="shared" si="1"/>
        <v>58.889185242631001</v>
      </c>
      <c r="U12" s="542" t="str">
        <f t="shared" si="2"/>
        <v>Colorado A 78: 69 65 80 88</v>
      </c>
    </row>
    <row r="13" spans="1:21" x14ac:dyDescent="0.2">
      <c r="A13" s="408" t="s">
        <v>1718</v>
      </c>
      <c r="B13" s="430" t="s">
        <v>398</v>
      </c>
      <c r="C13" s="430" t="str">
        <f t="shared" si="0"/>
        <v>B Connecticut</v>
      </c>
      <c r="D13" s="265" t="s">
        <v>201</v>
      </c>
      <c r="E13" s="433">
        <v>900</v>
      </c>
      <c r="F13" s="245" t="s">
        <v>1820</v>
      </c>
      <c r="G13" s="482">
        <v>0.7148874333642844</v>
      </c>
      <c r="H13" s="540">
        <v>0.75879753406878647</v>
      </c>
      <c r="I13" s="540">
        <v>0.78651255358236383</v>
      </c>
      <c r="J13" s="543" t="s">
        <v>795</v>
      </c>
      <c r="K13" s="483" t="s">
        <v>1861</v>
      </c>
      <c r="L13" s="265" t="s">
        <v>190</v>
      </c>
      <c r="M13" s="265" t="s">
        <v>184</v>
      </c>
      <c r="N13" s="484" t="s">
        <v>202</v>
      </c>
      <c r="O13" s="485" t="s">
        <v>1964</v>
      </c>
      <c r="P13" s="395" t="s">
        <v>1868</v>
      </c>
      <c r="Q13" s="431" t="s">
        <v>1873</v>
      </c>
      <c r="R13" s="432">
        <v>3</v>
      </c>
      <c r="S13" s="395" t="s">
        <v>1819</v>
      </c>
      <c r="T13" s="541">
        <f t="shared" si="1"/>
        <v>34.60546622505575</v>
      </c>
      <c r="U13" s="542" t="str">
        <f t="shared" si="2"/>
        <v>Connecticut B 47: 68 61 28 46</v>
      </c>
    </row>
    <row r="14" spans="1:21" x14ac:dyDescent="0.2">
      <c r="A14" s="408" t="s">
        <v>1719</v>
      </c>
      <c r="B14" s="430" t="s">
        <v>257</v>
      </c>
      <c r="C14" s="430" t="str">
        <f t="shared" si="0"/>
        <v>B Delaware</v>
      </c>
      <c r="D14" s="265" t="s">
        <v>1858</v>
      </c>
      <c r="E14" s="433">
        <v>900</v>
      </c>
      <c r="F14" s="245" t="s">
        <v>364</v>
      </c>
      <c r="G14" s="482">
        <v>0.70675779106529635</v>
      </c>
      <c r="H14" s="540">
        <v>0.77261261261261271</v>
      </c>
      <c r="I14" s="540">
        <v>0.9704577535793506</v>
      </c>
      <c r="J14" s="437" t="s">
        <v>1949</v>
      </c>
      <c r="K14" s="483" t="s">
        <v>1861</v>
      </c>
      <c r="L14" s="265" t="s">
        <v>190</v>
      </c>
      <c r="M14" s="265" t="s">
        <v>184</v>
      </c>
      <c r="N14" s="484" t="s">
        <v>202</v>
      </c>
      <c r="O14" s="485" t="s">
        <v>1914</v>
      </c>
      <c r="P14" s="395" t="s">
        <v>1954</v>
      </c>
      <c r="Q14" s="395" t="s">
        <v>1871</v>
      </c>
      <c r="R14" s="432" t="s">
        <v>182</v>
      </c>
      <c r="S14" s="395" t="s">
        <v>1877</v>
      </c>
      <c r="T14" s="541">
        <f t="shared" si="1"/>
        <v>42.801319196679771</v>
      </c>
      <c r="U14" s="542" t="str">
        <f t="shared" si="2"/>
        <v>Delaware B 58: 34 72 48 72</v>
      </c>
    </row>
    <row r="15" spans="1:21" x14ac:dyDescent="0.2">
      <c r="A15" s="408" t="s">
        <v>1720</v>
      </c>
      <c r="B15" s="430" t="s">
        <v>1846</v>
      </c>
      <c r="C15" s="430" t="str">
        <f t="shared" si="0"/>
        <v>A Dist.of Columbia</v>
      </c>
      <c r="D15" s="265" t="s">
        <v>1858</v>
      </c>
      <c r="E15" s="433" t="s">
        <v>377</v>
      </c>
      <c r="F15" s="245" t="s">
        <v>364</v>
      </c>
      <c r="G15" s="482">
        <v>0.64083654667496559</v>
      </c>
      <c r="H15" s="540">
        <v>0.99875000000000003</v>
      </c>
      <c r="I15" s="540">
        <v>0.90239245868384943</v>
      </c>
      <c r="J15" s="437" t="s">
        <v>1936</v>
      </c>
      <c r="K15" s="483" t="s">
        <v>1862</v>
      </c>
      <c r="L15" s="265" t="s">
        <v>190</v>
      </c>
      <c r="M15" s="265" t="s">
        <v>184</v>
      </c>
      <c r="N15" s="484">
        <v>3.5499999999999997E-2</v>
      </c>
      <c r="O15" s="485" t="s">
        <v>1964</v>
      </c>
      <c r="P15" s="395" t="s">
        <v>1954</v>
      </c>
      <c r="Q15" s="434">
        <v>0.05</v>
      </c>
      <c r="R15" s="432" t="s">
        <v>1794</v>
      </c>
      <c r="S15" s="395" t="s">
        <v>1809</v>
      </c>
      <c r="T15" s="541">
        <f t="shared" si="1"/>
        <v>44.525425331778322</v>
      </c>
      <c r="U15" s="542" t="str">
        <f t="shared" si="2"/>
        <v>Dist.of Columbia A 60: 4 74 64 80</v>
      </c>
    </row>
    <row r="16" spans="1:21" x14ac:dyDescent="0.2">
      <c r="A16" s="408" t="s">
        <v>1717</v>
      </c>
      <c r="B16" s="430" t="s">
        <v>262</v>
      </c>
      <c r="C16" s="430" t="str">
        <f t="shared" si="0"/>
        <v>A Florida</v>
      </c>
      <c r="D16" s="265" t="s">
        <v>201</v>
      </c>
      <c r="E16" s="433">
        <v>3000</v>
      </c>
      <c r="F16" s="245" t="s">
        <v>1907</v>
      </c>
      <c r="G16" s="482">
        <v>0.71663078145310932</v>
      </c>
      <c r="H16" s="540">
        <v>0.73205092031301666</v>
      </c>
      <c r="I16" s="540">
        <v>0.825967264959795</v>
      </c>
      <c r="J16" s="395" t="s">
        <v>793</v>
      </c>
      <c r="K16" s="483" t="s">
        <v>1860</v>
      </c>
      <c r="L16" s="265">
        <v>2</v>
      </c>
      <c r="M16" s="265" t="s">
        <v>184</v>
      </c>
      <c r="N16" s="484">
        <v>1.17E-2</v>
      </c>
      <c r="O16" s="485" t="s">
        <v>1964</v>
      </c>
      <c r="P16" s="395" t="s">
        <v>1954</v>
      </c>
      <c r="Q16" s="434">
        <v>0.01</v>
      </c>
      <c r="R16" s="432" t="s">
        <v>1791</v>
      </c>
      <c r="S16" s="395" t="s">
        <v>1811</v>
      </c>
      <c r="T16" s="541">
        <f t="shared" si="1"/>
        <v>49.695849887849647</v>
      </c>
      <c r="U16" s="542" t="str">
        <f t="shared" si="2"/>
        <v>Florida A 66: 47 62 64 82</v>
      </c>
    </row>
    <row r="17" spans="1:21" x14ac:dyDescent="0.2">
      <c r="A17" s="408" t="s">
        <v>1721</v>
      </c>
      <c r="B17" s="430" t="s">
        <v>265</v>
      </c>
      <c r="C17" s="430" t="str">
        <f t="shared" si="0"/>
        <v>B Georgia</v>
      </c>
      <c r="D17" s="265" t="s">
        <v>201</v>
      </c>
      <c r="E17" s="433">
        <v>8400</v>
      </c>
      <c r="F17" s="245" t="s">
        <v>364</v>
      </c>
      <c r="G17" s="482">
        <v>0.67724916606333463</v>
      </c>
      <c r="H17" s="540">
        <v>0.77864855649011144</v>
      </c>
      <c r="I17" s="540">
        <v>0.86120529696719084</v>
      </c>
      <c r="J17" s="437" t="s">
        <v>1940</v>
      </c>
      <c r="K17" s="483" t="s">
        <v>1860</v>
      </c>
      <c r="L17" s="265">
        <v>3</v>
      </c>
      <c r="M17" s="265" t="s">
        <v>184</v>
      </c>
      <c r="N17" s="484" t="s">
        <v>1789</v>
      </c>
      <c r="O17" s="485" t="s">
        <v>1914</v>
      </c>
      <c r="P17" s="395" t="s">
        <v>1954</v>
      </c>
      <c r="Q17" s="432" t="s">
        <v>221</v>
      </c>
      <c r="R17" s="432">
        <v>1</v>
      </c>
      <c r="S17" s="395" t="s">
        <v>1807</v>
      </c>
      <c r="T17" s="541">
        <f t="shared" si="1"/>
        <v>39.796905340664068</v>
      </c>
      <c r="U17" s="542" t="str">
        <f t="shared" si="2"/>
        <v>Georgia B 54: 11 62 46 82</v>
      </c>
    </row>
    <row r="18" spans="1:21" x14ac:dyDescent="0.2">
      <c r="A18" s="408" t="s">
        <v>1712</v>
      </c>
      <c r="B18" s="430" t="s">
        <v>266</v>
      </c>
      <c r="C18" s="430" t="str">
        <f t="shared" si="0"/>
        <v>A Hawaii</v>
      </c>
      <c r="D18" s="265" t="s">
        <v>184</v>
      </c>
      <c r="E18" s="433">
        <v>8000</v>
      </c>
      <c r="F18" s="245" t="s">
        <v>1820</v>
      </c>
      <c r="G18" s="482">
        <v>0.57522795813786987</v>
      </c>
      <c r="H18" s="540">
        <v>0.66902040816326536</v>
      </c>
      <c r="I18" s="540">
        <v>0.85022040745594551</v>
      </c>
      <c r="J18" s="437" t="s">
        <v>1951</v>
      </c>
      <c r="K18" s="483" t="s">
        <v>1863</v>
      </c>
      <c r="L18" s="265">
        <v>7</v>
      </c>
      <c r="M18" s="265" t="s">
        <v>184</v>
      </c>
      <c r="N18" s="484">
        <v>7.3000000000000001E-3</v>
      </c>
      <c r="O18" s="485" t="s">
        <v>1966</v>
      </c>
      <c r="P18" s="395" t="s">
        <v>1954</v>
      </c>
      <c r="Q18" s="434">
        <v>0.1</v>
      </c>
      <c r="R18" s="432" t="s">
        <v>222</v>
      </c>
      <c r="S18" s="395" t="s">
        <v>1809</v>
      </c>
      <c r="T18" s="541">
        <f t="shared" si="1"/>
        <v>53.468797390871437</v>
      </c>
      <c r="U18" s="542" t="str">
        <f t="shared" si="2"/>
        <v>Hawaii A 71: 77 40 84 72</v>
      </c>
    </row>
    <row r="19" spans="1:21" s="408" customFormat="1" ht="12.6" customHeight="1" x14ac:dyDescent="0.2">
      <c r="A19" s="408" t="s">
        <v>1722</v>
      </c>
      <c r="B19" s="430" t="s">
        <v>267</v>
      </c>
      <c r="C19" s="430" t="str">
        <f t="shared" si="0"/>
        <v>B Idaho</v>
      </c>
      <c r="D19" s="265" t="s">
        <v>184</v>
      </c>
      <c r="E19" s="433">
        <v>3000</v>
      </c>
      <c r="F19" s="245" t="s">
        <v>364</v>
      </c>
      <c r="G19" s="482">
        <v>0.67960571810699588</v>
      </c>
      <c r="H19" s="540">
        <v>0.80850000000000011</v>
      </c>
      <c r="I19" s="540">
        <v>0.72427983539094642</v>
      </c>
      <c r="J19" s="543" t="s">
        <v>793</v>
      </c>
      <c r="K19" s="483" t="s">
        <v>1860</v>
      </c>
      <c r="L19" s="265" t="s">
        <v>190</v>
      </c>
      <c r="M19" s="265" t="s">
        <v>201</v>
      </c>
      <c r="N19" s="484">
        <v>1.5600000000000001E-2</v>
      </c>
      <c r="O19" s="485" t="s">
        <v>1964</v>
      </c>
      <c r="P19" s="395" t="s">
        <v>1869</v>
      </c>
      <c r="Q19" s="395" t="s">
        <v>1869</v>
      </c>
      <c r="R19" s="395" t="s">
        <v>1869</v>
      </c>
      <c r="S19" s="395" t="s">
        <v>1879</v>
      </c>
      <c r="T19" s="541">
        <f t="shared" si="1"/>
        <v>33.256628142308649</v>
      </c>
      <c r="U19" s="542" t="str">
        <f t="shared" si="2"/>
        <v>Idaho B 46: 61 56 36 40</v>
      </c>
    </row>
    <row r="20" spans="1:21" x14ac:dyDescent="0.2">
      <c r="A20" s="408" t="s">
        <v>1741</v>
      </c>
      <c r="B20" s="430" t="s">
        <v>269</v>
      </c>
      <c r="C20" s="430" t="str">
        <f t="shared" si="0"/>
        <v>A Illinois</v>
      </c>
      <c r="D20" s="265" t="s">
        <v>201</v>
      </c>
      <c r="E20" s="433">
        <v>17400</v>
      </c>
      <c r="F20" s="245" t="s">
        <v>364</v>
      </c>
      <c r="G20" s="482">
        <v>0.6702054682912183</v>
      </c>
      <c r="H20" s="540">
        <v>0.78370478626233109</v>
      </c>
      <c r="I20" s="540">
        <v>0.80235831283108361</v>
      </c>
      <c r="J20" s="437" t="s">
        <v>1944</v>
      </c>
      <c r="K20" s="483" t="s">
        <v>1861</v>
      </c>
      <c r="L20" s="265">
        <v>14</v>
      </c>
      <c r="M20" s="265" t="s">
        <v>184</v>
      </c>
      <c r="N20" s="484">
        <v>2.1700000000000001E-2</v>
      </c>
      <c r="O20" s="485" t="s">
        <v>1964</v>
      </c>
      <c r="P20" s="395" t="s">
        <v>1867</v>
      </c>
      <c r="Q20" s="434">
        <v>0.05</v>
      </c>
      <c r="R20" s="432" t="s">
        <v>182</v>
      </c>
      <c r="S20" s="395" t="s">
        <v>1877</v>
      </c>
      <c r="T20" s="541">
        <f t="shared" si="1"/>
        <v>48.054726264181951</v>
      </c>
      <c r="U20" s="542" t="str">
        <f t="shared" si="2"/>
        <v>Illinois A 64: 11 58 96 68</v>
      </c>
    </row>
    <row r="21" spans="1:21" x14ac:dyDescent="0.2">
      <c r="A21" s="408" t="s">
        <v>1740</v>
      </c>
      <c r="B21" s="430" t="s">
        <v>271</v>
      </c>
      <c r="C21" s="430" t="str">
        <f t="shared" si="0"/>
        <v>C Indiana</v>
      </c>
      <c r="D21" s="265" t="s">
        <v>201</v>
      </c>
      <c r="E21" s="433" t="s">
        <v>377</v>
      </c>
      <c r="F21" s="245" t="s">
        <v>364</v>
      </c>
      <c r="G21" s="482">
        <v>0.61370759513985962</v>
      </c>
      <c r="H21" s="540">
        <v>0.60676447321107507</v>
      </c>
      <c r="I21" s="540">
        <v>0.90354283902670995</v>
      </c>
      <c r="J21" s="437" t="s">
        <v>1943</v>
      </c>
      <c r="K21" s="483" t="s">
        <v>1684</v>
      </c>
      <c r="L21" s="265" t="s">
        <v>190</v>
      </c>
      <c r="M21" s="265" t="s">
        <v>201</v>
      </c>
      <c r="N21" s="484">
        <v>4.5000000000000005E-3</v>
      </c>
      <c r="O21" s="485" t="s">
        <v>1928</v>
      </c>
      <c r="P21" s="395" t="s">
        <v>187</v>
      </c>
      <c r="Q21" s="395" t="s">
        <v>187</v>
      </c>
      <c r="R21" s="395" t="s">
        <v>187</v>
      </c>
      <c r="S21" s="395" t="s">
        <v>1877</v>
      </c>
      <c r="T21" s="541">
        <f t="shared" si="1"/>
        <v>15.104366198147787</v>
      </c>
      <c r="U21" s="542" t="str">
        <f t="shared" si="2"/>
        <v>Indiana C 23: 4 45 24 20</v>
      </c>
    </row>
    <row r="22" spans="1:21" x14ac:dyDescent="0.2">
      <c r="A22" s="408" t="s">
        <v>1739</v>
      </c>
      <c r="B22" s="430" t="s">
        <v>274</v>
      </c>
      <c r="C22" s="430" t="str">
        <f t="shared" si="0"/>
        <v>B Iowa</v>
      </c>
      <c r="D22" s="265" t="s">
        <v>184</v>
      </c>
      <c r="E22" s="433" t="s">
        <v>377</v>
      </c>
      <c r="F22" s="245" t="s">
        <v>364</v>
      </c>
      <c r="G22" s="482">
        <v>0.73245758658324767</v>
      </c>
      <c r="H22" s="540">
        <v>0.88602669404517453</v>
      </c>
      <c r="I22" s="540">
        <v>0.68775015502564973</v>
      </c>
      <c r="J22" s="543" t="s">
        <v>793</v>
      </c>
      <c r="K22" s="483" t="s">
        <v>1861</v>
      </c>
      <c r="L22" s="265">
        <v>0</v>
      </c>
      <c r="M22" s="265" t="s">
        <v>184</v>
      </c>
      <c r="N22" s="484" t="s">
        <v>202</v>
      </c>
      <c r="O22" s="485" t="s">
        <v>1964</v>
      </c>
      <c r="P22" s="395" t="s">
        <v>1954</v>
      </c>
      <c r="Q22" s="432" t="s">
        <v>222</v>
      </c>
      <c r="R22" s="432">
        <v>1</v>
      </c>
      <c r="S22" s="395" t="s">
        <v>1809</v>
      </c>
      <c r="T22" s="541">
        <f t="shared" si="1"/>
        <v>37.738242480611717</v>
      </c>
      <c r="U22" s="542" t="str">
        <f t="shared" si="2"/>
        <v>Iowa B 51: 37 66 32 70</v>
      </c>
    </row>
    <row r="23" spans="1:21" x14ac:dyDescent="0.2">
      <c r="A23" s="228" t="s">
        <v>1738</v>
      </c>
      <c r="B23" s="430" t="s">
        <v>277</v>
      </c>
      <c r="C23" s="430" t="str">
        <f t="shared" si="0"/>
        <v>B Kansas</v>
      </c>
      <c r="D23" s="265" t="s">
        <v>201</v>
      </c>
      <c r="E23" s="433">
        <v>2000</v>
      </c>
      <c r="F23" s="245" t="s">
        <v>364</v>
      </c>
      <c r="G23" s="482">
        <v>0.65860174707188668</v>
      </c>
      <c r="H23" s="540">
        <v>0.79254918733960644</v>
      </c>
      <c r="I23" s="540">
        <v>0.66839278540878289</v>
      </c>
      <c r="J23" s="543" t="s">
        <v>793</v>
      </c>
      <c r="K23" s="483" t="s">
        <v>1860</v>
      </c>
      <c r="L23" s="265" t="s">
        <v>190</v>
      </c>
      <c r="M23" s="265" t="s">
        <v>184</v>
      </c>
      <c r="N23" s="484">
        <v>1.0900000000000002E-2</v>
      </c>
      <c r="O23" s="485" t="s">
        <v>1923</v>
      </c>
      <c r="P23" s="395" t="s">
        <v>1954</v>
      </c>
      <c r="Q23" s="431">
        <v>0.01</v>
      </c>
      <c r="R23" s="435" t="s">
        <v>1785</v>
      </c>
      <c r="S23" s="395" t="s">
        <v>1883</v>
      </c>
      <c r="T23" s="541">
        <f t="shared" si="1"/>
        <v>41.155242371418446</v>
      </c>
      <c r="U23" s="542" t="str">
        <f t="shared" si="2"/>
        <v>Kansas B 55: 31 48 56 74</v>
      </c>
    </row>
    <row r="24" spans="1:21" x14ac:dyDescent="0.2">
      <c r="A24" s="228" t="s">
        <v>1737</v>
      </c>
      <c r="B24" s="430" t="s">
        <v>280</v>
      </c>
      <c r="C24" s="430" t="str">
        <f t="shared" si="0"/>
        <v>B Kentucky</v>
      </c>
      <c r="D24" s="265" t="s">
        <v>201</v>
      </c>
      <c r="E24" s="433">
        <v>6000</v>
      </c>
      <c r="F24" s="245" t="s">
        <v>364</v>
      </c>
      <c r="G24" s="482">
        <v>0.64939358355423071</v>
      </c>
      <c r="H24" s="540">
        <v>0.85543281402142157</v>
      </c>
      <c r="I24" s="540">
        <v>0.86714849645884129</v>
      </c>
      <c r="J24" s="395" t="s">
        <v>795</v>
      </c>
      <c r="K24" s="483" t="s">
        <v>1860</v>
      </c>
      <c r="L24" s="265" t="s">
        <v>190</v>
      </c>
      <c r="M24" s="265" t="s">
        <v>201</v>
      </c>
      <c r="N24" s="484">
        <v>6.8000000000000005E-2</v>
      </c>
      <c r="O24" s="485" t="s">
        <v>1967</v>
      </c>
      <c r="P24" s="395" t="s">
        <v>1954</v>
      </c>
      <c r="Q24" s="434">
        <v>0.03</v>
      </c>
      <c r="R24" s="432" t="s">
        <v>222</v>
      </c>
      <c r="S24" s="395" t="s">
        <v>1877</v>
      </c>
      <c r="T24" s="541">
        <f t="shared" si="1"/>
        <v>34.952423514949871</v>
      </c>
      <c r="U24" s="542" t="str">
        <f t="shared" si="2"/>
        <v>Kentucky B 48: 17 64 36 68</v>
      </c>
    </row>
    <row r="25" spans="1:21" x14ac:dyDescent="0.2">
      <c r="A25" s="228" t="s">
        <v>1736</v>
      </c>
      <c r="B25" s="430" t="s">
        <v>282</v>
      </c>
      <c r="C25" s="430" t="str">
        <f t="shared" si="0"/>
        <v>C Louisiana</v>
      </c>
      <c r="D25" s="265" t="s">
        <v>201</v>
      </c>
      <c r="E25" s="433">
        <v>7500</v>
      </c>
      <c r="F25" s="245" t="s">
        <v>364</v>
      </c>
      <c r="G25" s="482">
        <v>0.64613032963243022</v>
      </c>
      <c r="H25" s="540">
        <v>0.73499250936329585</v>
      </c>
      <c r="I25" s="540">
        <v>0.88596364886307377</v>
      </c>
      <c r="J25" s="437" t="s">
        <v>1935</v>
      </c>
      <c r="K25" s="483" t="s">
        <v>1684</v>
      </c>
      <c r="L25" s="265" t="s">
        <v>190</v>
      </c>
      <c r="M25" s="265" t="s">
        <v>184</v>
      </c>
      <c r="N25" s="484">
        <v>5.91E-2</v>
      </c>
      <c r="O25" s="485" t="s">
        <v>1915</v>
      </c>
      <c r="P25" s="395" t="s">
        <v>186</v>
      </c>
      <c r="Q25" s="395" t="s">
        <v>186</v>
      </c>
      <c r="R25" s="395" t="s">
        <v>186</v>
      </c>
      <c r="S25" s="395" t="s">
        <v>1881</v>
      </c>
      <c r="T25" s="541">
        <f t="shared" si="1"/>
        <v>21.124621114209216</v>
      </c>
      <c r="U25" s="542" t="str">
        <f t="shared" si="2"/>
        <v>Louisiana C 30: 12 56 48 8</v>
      </c>
    </row>
    <row r="26" spans="1:21" x14ac:dyDescent="0.2">
      <c r="A26" s="228" t="s">
        <v>1735</v>
      </c>
      <c r="B26" s="430" t="s">
        <v>285</v>
      </c>
      <c r="C26" s="430" t="str">
        <f t="shared" si="0"/>
        <v>B Maine</v>
      </c>
      <c r="D26" s="265" t="s">
        <v>201</v>
      </c>
      <c r="E26" s="520">
        <v>496.5</v>
      </c>
      <c r="F26" s="245" t="s">
        <v>1820</v>
      </c>
      <c r="G26" s="482">
        <v>0.76321454056283489</v>
      </c>
      <c r="H26" s="540">
        <v>0.87574612129760221</v>
      </c>
      <c r="I26" s="540">
        <v>0.8409102853839282</v>
      </c>
      <c r="J26" s="395" t="s">
        <v>793</v>
      </c>
      <c r="K26" s="483" t="s">
        <v>1860</v>
      </c>
      <c r="L26" s="265" t="s">
        <v>190</v>
      </c>
      <c r="M26" s="265" t="s">
        <v>184</v>
      </c>
      <c r="N26" s="484">
        <v>1.1399999999999999E-2</v>
      </c>
      <c r="O26" s="485" t="s">
        <v>1964</v>
      </c>
      <c r="P26" s="395" t="s">
        <v>186</v>
      </c>
      <c r="Q26" s="395" t="s">
        <v>186</v>
      </c>
      <c r="R26" s="395" t="s">
        <v>186</v>
      </c>
      <c r="S26" s="395" t="s">
        <v>183</v>
      </c>
      <c r="T26" s="541">
        <f t="shared" si="1"/>
        <v>38.938640396573476</v>
      </c>
      <c r="U26" s="542" t="str">
        <f t="shared" si="2"/>
        <v>Maine B 53: 69 79 56 24</v>
      </c>
    </row>
    <row r="27" spans="1:21" x14ac:dyDescent="0.2">
      <c r="A27" s="228" t="s">
        <v>1734</v>
      </c>
      <c r="B27" s="430" t="s">
        <v>402</v>
      </c>
      <c r="C27" s="430" t="str">
        <f t="shared" si="0"/>
        <v>B Maryland</v>
      </c>
      <c r="D27" s="265" t="s">
        <v>201</v>
      </c>
      <c r="E27" s="433">
        <v>6000</v>
      </c>
      <c r="F27" s="245" t="s">
        <v>1821</v>
      </c>
      <c r="G27" s="482">
        <v>0.71102455003879905</v>
      </c>
      <c r="H27" s="540">
        <v>0.95550125403081343</v>
      </c>
      <c r="I27" s="540">
        <v>1.0407381095670982</v>
      </c>
      <c r="J27" s="437" t="s">
        <v>1945</v>
      </c>
      <c r="K27" s="483" t="s">
        <v>1861</v>
      </c>
      <c r="L27" s="265" t="s">
        <v>190</v>
      </c>
      <c r="M27" s="265" t="s">
        <v>201</v>
      </c>
      <c r="N27" s="484" t="s">
        <v>202</v>
      </c>
      <c r="O27" s="485" t="s">
        <v>1964</v>
      </c>
      <c r="P27" s="395" t="s">
        <v>1955</v>
      </c>
      <c r="Q27" s="434" t="s">
        <v>1870</v>
      </c>
      <c r="R27" s="432" t="s">
        <v>222</v>
      </c>
      <c r="S27" s="395" t="s">
        <v>1808</v>
      </c>
      <c r="T27" s="541">
        <f t="shared" si="1"/>
        <v>39.799748352365953</v>
      </c>
      <c r="U27" s="542" t="str">
        <f t="shared" si="2"/>
        <v>Maryland B 54: 37 89 20 76</v>
      </c>
    </row>
    <row r="28" spans="1:21" x14ac:dyDescent="0.2">
      <c r="A28" s="228" t="s">
        <v>1733</v>
      </c>
      <c r="B28" s="430" t="s">
        <v>290</v>
      </c>
      <c r="C28" s="430" t="str">
        <f t="shared" si="0"/>
        <v>A Massachusetts</v>
      </c>
      <c r="D28" s="265" t="s">
        <v>201</v>
      </c>
      <c r="E28" s="433">
        <v>4000</v>
      </c>
      <c r="F28" s="245" t="s">
        <v>1908</v>
      </c>
      <c r="G28" s="482">
        <v>0.72108744437071448</v>
      </c>
      <c r="H28" s="540">
        <v>0.81766153846153855</v>
      </c>
      <c r="I28" s="540">
        <v>0.62896879308436227</v>
      </c>
      <c r="J28" s="543" t="s">
        <v>793</v>
      </c>
      <c r="K28" s="483" t="s">
        <v>1861</v>
      </c>
      <c r="L28" s="265">
        <v>0</v>
      </c>
      <c r="M28" s="265" t="s">
        <v>184</v>
      </c>
      <c r="N28" s="484">
        <v>5.7699999999999994E-2</v>
      </c>
      <c r="O28" s="485" t="s">
        <v>1964</v>
      </c>
      <c r="P28" s="395" t="s">
        <v>1954</v>
      </c>
      <c r="Q28" s="434">
        <v>0.03</v>
      </c>
      <c r="R28" s="432" t="s">
        <v>1875</v>
      </c>
      <c r="S28" s="395" t="s">
        <v>1878</v>
      </c>
      <c r="T28" s="541">
        <f t="shared" si="1"/>
        <v>47.78543509868399</v>
      </c>
      <c r="U28" s="542" t="str">
        <f t="shared" si="2"/>
        <v>Massachusetts A 64: 44 56 68 76</v>
      </c>
    </row>
    <row r="29" spans="1:21" x14ac:dyDescent="0.2">
      <c r="A29" s="228" t="s">
        <v>1730</v>
      </c>
      <c r="B29" s="430" t="s">
        <v>291</v>
      </c>
      <c r="C29" s="430" t="str">
        <f t="shared" si="0"/>
        <v>A Michigan</v>
      </c>
      <c r="D29" s="265" t="s">
        <v>184</v>
      </c>
      <c r="E29" s="433">
        <v>2100</v>
      </c>
      <c r="F29" s="245" t="s">
        <v>1906</v>
      </c>
      <c r="G29" s="482">
        <v>0.73896795995770814</v>
      </c>
      <c r="H29" s="540">
        <v>0.76924198895027629</v>
      </c>
      <c r="I29" s="540">
        <v>0.9125323550840041</v>
      </c>
      <c r="J29" s="437" t="s">
        <v>1938</v>
      </c>
      <c r="K29" s="483" t="s">
        <v>1861</v>
      </c>
      <c r="L29" s="265">
        <v>0</v>
      </c>
      <c r="M29" s="265" t="s">
        <v>184</v>
      </c>
      <c r="N29" s="484">
        <v>5.6999999999999993E-3</v>
      </c>
      <c r="O29" s="485" t="s">
        <v>1964</v>
      </c>
      <c r="P29" s="395" t="s">
        <v>1954</v>
      </c>
      <c r="Q29" s="431" t="s">
        <v>1873</v>
      </c>
      <c r="R29" s="432">
        <v>1</v>
      </c>
      <c r="S29" s="395" t="s">
        <v>1810</v>
      </c>
      <c r="T29" s="541">
        <f t="shared" si="1"/>
        <v>54.770804812052027</v>
      </c>
      <c r="U29" s="542" t="str">
        <f t="shared" si="2"/>
        <v>Michigan A 72: 84 73 68 70</v>
      </c>
    </row>
    <row r="30" spans="1:21" x14ac:dyDescent="0.2">
      <c r="A30" s="228" t="s">
        <v>1729</v>
      </c>
      <c r="B30" s="430" t="s">
        <v>405</v>
      </c>
      <c r="C30" s="430" t="str">
        <f t="shared" si="0"/>
        <v>B Minnesota</v>
      </c>
      <c r="D30" s="265" t="s">
        <v>201</v>
      </c>
      <c r="E30" s="433">
        <v>2000</v>
      </c>
      <c r="F30" s="245" t="s">
        <v>1820</v>
      </c>
      <c r="G30" s="482">
        <v>0.79956962798400322</v>
      </c>
      <c r="H30" s="540">
        <v>0.87758934062179716</v>
      </c>
      <c r="I30" s="540">
        <v>0.82087276898508144</v>
      </c>
      <c r="J30" s="543" t="s">
        <v>1934</v>
      </c>
      <c r="K30" s="483" t="s">
        <v>1860</v>
      </c>
      <c r="L30" s="265">
        <v>0</v>
      </c>
      <c r="M30" s="265" t="s">
        <v>184</v>
      </c>
      <c r="N30" s="484" t="s">
        <v>202</v>
      </c>
      <c r="O30" s="485" t="s">
        <v>1964</v>
      </c>
      <c r="P30" s="395" t="s">
        <v>1953</v>
      </c>
      <c r="Q30" s="434">
        <v>0.03</v>
      </c>
      <c r="R30" s="432">
        <v>3</v>
      </c>
      <c r="S30" s="395" t="s">
        <v>1877</v>
      </c>
      <c r="T30" s="541">
        <f t="shared" si="1"/>
        <v>41.245604375192499</v>
      </c>
      <c r="U30" s="542" t="str">
        <f t="shared" si="2"/>
        <v>Minnesota B 56: 64 82 36 54</v>
      </c>
    </row>
    <row r="31" spans="1:21" x14ac:dyDescent="0.2">
      <c r="A31" s="228" t="s">
        <v>1728</v>
      </c>
      <c r="B31" s="430" t="s">
        <v>407</v>
      </c>
      <c r="C31" s="430" t="str">
        <f t="shared" si="0"/>
        <v>C Mississippi</v>
      </c>
      <c r="D31" s="265" t="s">
        <v>201</v>
      </c>
      <c r="E31" s="433" t="s">
        <v>377</v>
      </c>
      <c r="F31" s="245" t="s">
        <v>364</v>
      </c>
      <c r="G31" s="482">
        <v>0.60173933285052161</v>
      </c>
      <c r="H31" s="540">
        <v>0.57161360448807852</v>
      </c>
      <c r="I31" s="540">
        <v>1.0184589595150382</v>
      </c>
      <c r="J31" s="395" t="s">
        <v>795</v>
      </c>
      <c r="K31" s="483" t="s">
        <v>1860</v>
      </c>
      <c r="L31" s="265" t="s">
        <v>190</v>
      </c>
      <c r="M31" s="265" t="s">
        <v>201</v>
      </c>
      <c r="N31" s="484">
        <v>7.4999999999999997E-3</v>
      </c>
      <c r="O31" s="485" t="s">
        <v>1929</v>
      </c>
      <c r="P31" s="395" t="s">
        <v>186</v>
      </c>
      <c r="Q31" s="395" t="s">
        <v>186</v>
      </c>
      <c r="R31" s="395" t="s">
        <v>186</v>
      </c>
      <c r="S31" s="395" t="s">
        <v>1882</v>
      </c>
      <c r="T31" s="541">
        <f t="shared" si="1"/>
        <v>17.903754205293605</v>
      </c>
      <c r="U31" s="542" t="str">
        <f t="shared" si="2"/>
        <v>Mississippi C 26: 4 48 28 25</v>
      </c>
    </row>
    <row r="32" spans="1:21" x14ac:dyDescent="0.2">
      <c r="A32" s="228" t="s">
        <v>1725</v>
      </c>
      <c r="B32" s="430" t="s">
        <v>301</v>
      </c>
      <c r="C32" s="430" t="str">
        <f t="shared" si="0"/>
        <v>B Missouri</v>
      </c>
      <c r="D32" s="265" t="s">
        <v>184</v>
      </c>
      <c r="E32" s="433">
        <v>6500</v>
      </c>
      <c r="F32" s="245" t="s">
        <v>364</v>
      </c>
      <c r="G32" s="482">
        <v>0.65739485133847464</v>
      </c>
      <c r="H32" s="540">
        <v>0.81094660194174761</v>
      </c>
      <c r="I32" s="540">
        <v>0.91161841323916892</v>
      </c>
      <c r="J32" s="395" t="s">
        <v>795</v>
      </c>
      <c r="K32" s="483" t="s">
        <v>1860</v>
      </c>
      <c r="L32" s="265" t="s">
        <v>190</v>
      </c>
      <c r="M32" s="265" t="s">
        <v>184</v>
      </c>
      <c r="N32" s="484" t="s">
        <v>202</v>
      </c>
      <c r="O32" s="485" t="s">
        <v>1964</v>
      </c>
      <c r="P32" s="395" t="s">
        <v>1954</v>
      </c>
      <c r="Q32" s="434">
        <v>0.05</v>
      </c>
      <c r="R32" s="432">
        <v>5</v>
      </c>
      <c r="S32" s="395" t="s">
        <v>1809</v>
      </c>
      <c r="T32" s="541">
        <f t="shared" si="1"/>
        <v>40.340032696953024</v>
      </c>
      <c r="U32" s="542" t="str">
        <f t="shared" si="2"/>
        <v>Missouri B 54: 49 65 28 78</v>
      </c>
    </row>
    <row r="33" spans="1:21" x14ac:dyDescent="0.2">
      <c r="A33" s="228" t="s">
        <v>1760</v>
      </c>
      <c r="B33" s="430" t="s">
        <v>304</v>
      </c>
      <c r="C33" s="430" t="str">
        <f t="shared" si="0"/>
        <v>A Montana</v>
      </c>
      <c r="D33" s="265" t="s">
        <v>184</v>
      </c>
      <c r="E33" s="433">
        <v>540</v>
      </c>
      <c r="F33" s="245" t="s">
        <v>364</v>
      </c>
      <c r="G33" s="482">
        <v>0.73101228394475581</v>
      </c>
      <c r="H33" s="540">
        <v>0.75889051094890525</v>
      </c>
      <c r="I33" s="540">
        <v>0.82898264427825608</v>
      </c>
      <c r="J33" s="543" t="s">
        <v>793</v>
      </c>
      <c r="K33" s="483" t="s">
        <v>1865</v>
      </c>
      <c r="L33" s="265">
        <v>0</v>
      </c>
      <c r="M33" s="265" t="s">
        <v>184</v>
      </c>
      <c r="N33" s="484">
        <v>3.7000000000000002E-3</v>
      </c>
      <c r="O33" s="485" t="s">
        <v>1964</v>
      </c>
      <c r="P33" s="395" t="s">
        <v>1954</v>
      </c>
      <c r="Q33" s="434">
        <v>0.05</v>
      </c>
      <c r="R33" s="432" t="s">
        <v>1794</v>
      </c>
      <c r="S33" s="395" t="s">
        <v>1884</v>
      </c>
      <c r="T33" s="541">
        <f t="shared" si="1"/>
        <v>51.007002980151775</v>
      </c>
      <c r="U33" s="542" t="str">
        <f t="shared" si="2"/>
        <v>Montana A 68: 69 66 52 84</v>
      </c>
    </row>
    <row r="34" spans="1:21" x14ac:dyDescent="0.2">
      <c r="A34" s="228" t="s">
        <v>1724</v>
      </c>
      <c r="B34" s="430" t="s">
        <v>307</v>
      </c>
      <c r="C34" s="430" t="str">
        <f t="shared" si="0"/>
        <v>C Nebraska</v>
      </c>
      <c r="D34" s="265" t="s">
        <v>201</v>
      </c>
      <c r="E34" s="433" t="s">
        <v>377</v>
      </c>
      <c r="F34" s="245" t="s">
        <v>364</v>
      </c>
      <c r="G34" s="482">
        <v>0.69886829231667147</v>
      </c>
      <c r="H34" s="540">
        <v>0.62822775800711739</v>
      </c>
      <c r="I34" s="540">
        <v>0.81818345291399186</v>
      </c>
      <c r="J34" s="543" t="s">
        <v>793</v>
      </c>
      <c r="K34" s="483" t="s">
        <v>1861</v>
      </c>
      <c r="L34" s="265" t="s">
        <v>190</v>
      </c>
      <c r="M34" s="265" t="s">
        <v>201</v>
      </c>
      <c r="N34" s="484">
        <v>9.0000000000000011E-3</v>
      </c>
      <c r="O34" s="485" t="s">
        <v>1964</v>
      </c>
      <c r="P34" s="395" t="s">
        <v>187</v>
      </c>
      <c r="Q34" s="395" t="s">
        <v>187</v>
      </c>
      <c r="R34" s="395" t="s">
        <v>187</v>
      </c>
      <c r="S34" s="395" t="s">
        <v>1877</v>
      </c>
      <c r="T34" s="541">
        <f t="shared" si="1"/>
        <v>22.242586909329969</v>
      </c>
      <c r="U34" s="542" t="str">
        <f t="shared" si="2"/>
        <v>Nebraska C 32: 4 52 36 32</v>
      </c>
    </row>
    <row r="35" spans="1:21" x14ac:dyDescent="0.2">
      <c r="A35" s="408" t="s">
        <v>1723</v>
      </c>
      <c r="B35" s="430" t="s">
        <v>309</v>
      </c>
      <c r="C35" s="430" t="str">
        <f t="shared" si="0"/>
        <v>B Nevada</v>
      </c>
      <c r="D35" s="265" t="s">
        <v>201</v>
      </c>
      <c r="E35" s="433">
        <v>15000</v>
      </c>
      <c r="F35" s="245" t="s">
        <v>364</v>
      </c>
      <c r="G35" s="482">
        <v>0.65357916611414846</v>
      </c>
      <c r="H35" s="540">
        <v>0.56569426751592367</v>
      </c>
      <c r="I35" s="540">
        <v>0.743613650135454</v>
      </c>
      <c r="J35" s="437" t="s">
        <v>1947</v>
      </c>
      <c r="K35" s="483" t="s">
        <v>1862</v>
      </c>
      <c r="L35" s="265">
        <v>7</v>
      </c>
      <c r="M35" s="265" t="s">
        <v>184</v>
      </c>
      <c r="N35" s="484">
        <v>2.0499999999999997E-2</v>
      </c>
      <c r="O35" s="485" t="s">
        <v>1932</v>
      </c>
      <c r="P35" s="395" t="s">
        <v>189</v>
      </c>
      <c r="Q35" s="434">
        <v>0.02</v>
      </c>
      <c r="R35" s="432" t="s">
        <v>182</v>
      </c>
      <c r="S35" s="395" t="s">
        <v>1877</v>
      </c>
      <c r="T35" s="541">
        <f t="shared" si="1"/>
        <v>43.020150127649899</v>
      </c>
      <c r="U35" s="542" t="str">
        <f t="shared" si="2"/>
        <v>Nevada B 58: 11 37 92 64</v>
      </c>
    </row>
    <row r="36" spans="1:21" x14ac:dyDescent="0.2">
      <c r="A36" s="408" t="s">
        <v>1759</v>
      </c>
      <c r="B36" s="430" t="s">
        <v>411</v>
      </c>
      <c r="C36" s="430" t="str">
        <f t="shared" si="0"/>
        <v>C New Hampshire</v>
      </c>
      <c r="D36" s="265" t="s">
        <v>201</v>
      </c>
      <c r="E36" s="433">
        <v>15000</v>
      </c>
      <c r="F36" s="245" t="s">
        <v>364</v>
      </c>
      <c r="G36" s="482">
        <v>0.75456117744969209</v>
      </c>
      <c r="H36" s="540">
        <v>0.82611506849315075</v>
      </c>
      <c r="I36" s="540">
        <v>0.60770381451009725</v>
      </c>
      <c r="J36" s="395" t="s">
        <v>795</v>
      </c>
      <c r="K36" s="483" t="s">
        <v>1860</v>
      </c>
      <c r="L36" s="265" t="s">
        <v>190</v>
      </c>
      <c r="M36" s="265" t="s">
        <v>201</v>
      </c>
      <c r="N36" s="484" t="s">
        <v>202</v>
      </c>
      <c r="O36" s="485" t="s">
        <v>1964</v>
      </c>
      <c r="P36" s="395" t="s">
        <v>186</v>
      </c>
      <c r="Q36" s="395" t="s">
        <v>186</v>
      </c>
      <c r="R36" s="395" t="s">
        <v>186</v>
      </c>
      <c r="S36" s="395" t="s">
        <v>183</v>
      </c>
      <c r="T36" s="541">
        <f t="shared" si="1"/>
        <v>15.340183152691441</v>
      </c>
      <c r="U36" s="542" t="str">
        <f t="shared" si="2"/>
        <v>New Hampshire C 23: 11 60 8 24</v>
      </c>
    </row>
    <row r="37" spans="1:21" x14ac:dyDescent="0.2">
      <c r="A37" s="408" t="s">
        <v>1758</v>
      </c>
      <c r="B37" s="430" t="s">
        <v>413</v>
      </c>
      <c r="C37" s="436" t="str">
        <f t="shared" si="0"/>
        <v>A New Jersey</v>
      </c>
      <c r="D37" s="307" t="s">
        <v>184</v>
      </c>
      <c r="E37" s="520">
        <v>7800</v>
      </c>
      <c r="F37" s="245" t="s">
        <v>1906</v>
      </c>
      <c r="G37" s="486">
        <v>0.75265237597180801</v>
      </c>
      <c r="H37" s="540">
        <v>0.95637968826108133</v>
      </c>
      <c r="I37" s="540">
        <v>0.91088884511921686</v>
      </c>
      <c r="J37" s="543" t="s">
        <v>793</v>
      </c>
      <c r="K37" s="483" t="s">
        <v>1862</v>
      </c>
      <c r="L37" s="307">
        <v>15</v>
      </c>
      <c r="M37" s="307" t="s">
        <v>184</v>
      </c>
      <c r="N37" s="484">
        <v>2.8799999999999999E-2</v>
      </c>
      <c r="O37" s="485" t="s">
        <v>1931</v>
      </c>
      <c r="P37" s="395" t="s">
        <v>1961</v>
      </c>
      <c r="Q37" s="395" t="s">
        <v>1961</v>
      </c>
      <c r="R37" s="395" t="s">
        <v>1961</v>
      </c>
      <c r="S37" s="395" t="s">
        <v>1809</v>
      </c>
      <c r="T37" s="541">
        <f t="shared" si="1"/>
        <v>44.366343623816455</v>
      </c>
      <c r="U37" s="542" t="str">
        <f t="shared" si="2"/>
        <v>New Jersey A 59: 65 87 80 19</v>
      </c>
    </row>
    <row r="38" spans="1:21" x14ac:dyDescent="0.2">
      <c r="A38" s="228" t="s">
        <v>1757</v>
      </c>
      <c r="B38" s="430" t="s">
        <v>317</v>
      </c>
      <c r="C38" s="430" t="str">
        <f t="shared" si="0"/>
        <v>B New Mexico</v>
      </c>
      <c r="D38" s="265" t="s">
        <v>201</v>
      </c>
      <c r="E38" s="433">
        <v>15000</v>
      </c>
      <c r="F38" s="245" t="s">
        <v>1822</v>
      </c>
      <c r="G38" s="482">
        <v>0.61254968023666212</v>
      </c>
      <c r="H38" s="540">
        <v>0.65819860627177695</v>
      </c>
      <c r="I38" s="540">
        <v>0.71561910992162525</v>
      </c>
      <c r="J38" s="437" t="s">
        <v>1941</v>
      </c>
      <c r="K38" s="483" t="s">
        <v>1864</v>
      </c>
      <c r="L38" s="265" t="s">
        <v>190</v>
      </c>
      <c r="M38" s="265" t="s">
        <v>184</v>
      </c>
      <c r="N38" s="484" t="s">
        <v>202</v>
      </c>
      <c r="O38" s="485" t="s">
        <v>1964</v>
      </c>
      <c r="P38" s="395" t="s">
        <v>1954</v>
      </c>
      <c r="Q38" s="432" t="s">
        <v>221</v>
      </c>
      <c r="R38" s="432">
        <v>4</v>
      </c>
      <c r="S38" s="395" t="s">
        <v>1877</v>
      </c>
      <c r="T38" s="541">
        <f t="shared" si="1"/>
        <v>34.849183901483997</v>
      </c>
      <c r="U38" s="542" t="str">
        <f t="shared" si="2"/>
        <v>New Mexico B 48: 24 36 36 80</v>
      </c>
    </row>
    <row r="39" spans="1:21" x14ac:dyDescent="0.2">
      <c r="A39" s="228" t="s">
        <v>1756</v>
      </c>
      <c r="B39" s="430" t="s">
        <v>320</v>
      </c>
      <c r="C39" s="430" t="str">
        <f t="shared" ref="C39:C57" si="3">CONCATENATE(T99," ",B39)</f>
        <v>B New York</v>
      </c>
      <c r="D39" s="265" t="s">
        <v>201</v>
      </c>
      <c r="E39" s="433">
        <v>19050</v>
      </c>
      <c r="F39" s="245" t="s">
        <v>364</v>
      </c>
      <c r="G39" s="482">
        <v>0.63360331750122711</v>
      </c>
      <c r="H39" s="540">
        <v>0.71536839443742095</v>
      </c>
      <c r="I39" s="540">
        <v>0.83260619842116246</v>
      </c>
      <c r="J39" s="437" t="s">
        <v>1948</v>
      </c>
      <c r="K39" s="483" t="s">
        <v>1860</v>
      </c>
      <c r="L39" s="265" t="s">
        <v>190</v>
      </c>
      <c r="M39" s="265" t="s">
        <v>201</v>
      </c>
      <c r="N39" s="484">
        <v>0.13689999999999999</v>
      </c>
      <c r="O39" s="485" t="s">
        <v>1964</v>
      </c>
      <c r="P39" s="395" t="s">
        <v>1954</v>
      </c>
      <c r="Q39" s="434">
        <v>0.03</v>
      </c>
      <c r="R39" s="432" t="s">
        <v>182</v>
      </c>
      <c r="S39" s="395" t="s">
        <v>183</v>
      </c>
      <c r="T39" s="541">
        <f t="shared" ref="T39:T57" si="4">SUMPRODUCT(D99:S99,D$5:S$5)/5-SUM(D$5:S$5)*$A$66/5</f>
        <v>38.930450783035717</v>
      </c>
      <c r="U39" s="542" t="str">
        <f t="shared" ref="U39:U57" si="5">CONCATENATE(B39," ",T99," ",ROUND(SUM(D99:S99)/0.8,0),": ",ROUND(SUM(D99:F99)/0.15,0)," ",ROUND(SUM(G99:I99)/0.15,0)," ",ROUND(SUM(J99:N99)/0.25,0)," ",ROUND(SUM(O99:S99)/0.25,0))</f>
        <v>New York B 53: 11 50 56 76</v>
      </c>
    </row>
    <row r="40" spans="1:21" x14ac:dyDescent="0.2">
      <c r="A40" s="228" t="s">
        <v>1755</v>
      </c>
      <c r="B40" s="430" t="s">
        <v>415</v>
      </c>
      <c r="C40" s="430" t="str">
        <f t="shared" si="3"/>
        <v>C North Carolina</v>
      </c>
      <c r="D40" s="265" t="s">
        <v>201</v>
      </c>
      <c r="E40" s="433">
        <v>16200</v>
      </c>
      <c r="F40" s="245" t="s">
        <v>364</v>
      </c>
      <c r="G40" s="482">
        <v>0.71475839030509158</v>
      </c>
      <c r="H40" s="540">
        <v>0.74011948823395024</v>
      </c>
      <c r="I40" s="540">
        <v>0.9188548792509188</v>
      </c>
      <c r="J40" s="543" t="s">
        <v>793</v>
      </c>
      <c r="K40" s="483" t="s">
        <v>1860</v>
      </c>
      <c r="L40" s="265">
        <v>8</v>
      </c>
      <c r="M40" s="265" t="s">
        <v>201</v>
      </c>
      <c r="N40" s="484" t="s">
        <v>202</v>
      </c>
      <c r="O40" s="485" t="s">
        <v>1921</v>
      </c>
      <c r="P40" s="395" t="s">
        <v>1954</v>
      </c>
      <c r="Q40" s="432" t="s">
        <v>221</v>
      </c>
      <c r="R40" s="432">
        <v>1</v>
      </c>
      <c r="S40" s="395" t="s">
        <v>183</v>
      </c>
      <c r="T40" s="541">
        <f t="shared" si="4"/>
        <v>31.107713332895347</v>
      </c>
      <c r="U40" s="542" t="str">
        <f t="shared" si="5"/>
        <v>North Carolina C 43: 11 68 28 62</v>
      </c>
    </row>
    <row r="41" spans="1:21" x14ac:dyDescent="0.2">
      <c r="A41" s="228" t="s">
        <v>1726</v>
      </c>
      <c r="B41" s="430" t="s">
        <v>185</v>
      </c>
      <c r="C41" s="430" t="str">
        <f t="shared" si="3"/>
        <v>C North Dakota</v>
      </c>
      <c r="D41" s="265" t="s">
        <v>1858</v>
      </c>
      <c r="E41" s="433" t="s">
        <v>377</v>
      </c>
      <c r="F41" s="245" t="s">
        <v>364</v>
      </c>
      <c r="G41" s="482">
        <v>0.64452888871786818</v>
      </c>
      <c r="H41" s="540">
        <v>0.67100947521865895</v>
      </c>
      <c r="I41" s="540">
        <v>0.50673963717441983</v>
      </c>
      <c r="J41" s="543" t="s">
        <v>793</v>
      </c>
      <c r="K41" s="483" t="s">
        <v>1860</v>
      </c>
      <c r="L41" s="265" t="s">
        <v>190</v>
      </c>
      <c r="M41" s="265" t="s">
        <v>201</v>
      </c>
      <c r="N41" s="484">
        <v>5.7999999999999996E-3</v>
      </c>
      <c r="O41" s="485" t="s">
        <v>1964</v>
      </c>
      <c r="P41" s="395" t="s">
        <v>186</v>
      </c>
      <c r="Q41" s="395" t="s">
        <v>186</v>
      </c>
      <c r="R41" s="395" t="s">
        <v>186</v>
      </c>
      <c r="S41" s="395" t="s">
        <v>1877</v>
      </c>
      <c r="T41" s="541">
        <f t="shared" si="4"/>
        <v>16.660305942673698</v>
      </c>
      <c r="U41" s="542" t="str">
        <f t="shared" si="5"/>
        <v>North Dakota C 25: 4 28 28 32</v>
      </c>
    </row>
    <row r="42" spans="1:21" x14ac:dyDescent="0.2">
      <c r="A42" s="228" t="s">
        <v>1727</v>
      </c>
      <c r="B42" s="430" t="s">
        <v>328</v>
      </c>
      <c r="C42" s="430" t="str">
        <f t="shared" si="3"/>
        <v>A Ohio</v>
      </c>
      <c r="D42" s="265" t="s">
        <v>370</v>
      </c>
      <c r="E42" s="433">
        <v>39886.050000000003</v>
      </c>
      <c r="F42" s="245" t="s">
        <v>364</v>
      </c>
      <c r="G42" s="482">
        <v>0.67434340081443567</v>
      </c>
      <c r="H42" s="540">
        <v>0.73151982774089364</v>
      </c>
      <c r="I42" s="540">
        <v>0.87216732335084846</v>
      </c>
      <c r="J42" s="437" t="s">
        <v>1950</v>
      </c>
      <c r="K42" s="483" t="s">
        <v>1861</v>
      </c>
      <c r="L42" s="265">
        <v>7</v>
      </c>
      <c r="M42" s="265" t="s">
        <v>184</v>
      </c>
      <c r="N42" s="484">
        <v>1.2200000000000001E-2</v>
      </c>
      <c r="O42" s="485" t="s">
        <v>1925</v>
      </c>
      <c r="P42" s="395" t="s">
        <v>1954</v>
      </c>
      <c r="Q42" s="434">
        <v>0.05</v>
      </c>
      <c r="R42" s="432" t="s">
        <v>1792</v>
      </c>
      <c r="S42" s="395" t="s">
        <v>1814</v>
      </c>
      <c r="T42" s="541">
        <f t="shared" si="4"/>
        <v>53.776238047896818</v>
      </c>
      <c r="U42" s="542" t="str">
        <f t="shared" si="5"/>
        <v>Ohio A 71: 11 59 104 82</v>
      </c>
    </row>
    <row r="43" spans="1:21" x14ac:dyDescent="0.2">
      <c r="A43" s="228" t="s">
        <v>1731</v>
      </c>
      <c r="B43" s="430" t="s">
        <v>331</v>
      </c>
      <c r="C43" s="430" t="str">
        <f t="shared" si="3"/>
        <v>C Oklahoma</v>
      </c>
      <c r="D43" s="265" t="s">
        <v>201</v>
      </c>
      <c r="E43" s="433">
        <v>2700</v>
      </c>
      <c r="F43" s="245" t="s">
        <v>364</v>
      </c>
      <c r="G43" s="482">
        <v>0.54992648457170501</v>
      </c>
      <c r="H43" s="540">
        <v>0.49210922171353827</v>
      </c>
      <c r="I43" s="540">
        <v>0.65173489994492384</v>
      </c>
      <c r="J43" s="437" t="s">
        <v>1937</v>
      </c>
      <c r="K43" s="483" t="s">
        <v>1860</v>
      </c>
      <c r="L43" s="265" t="s">
        <v>190</v>
      </c>
      <c r="M43" s="265" t="s">
        <v>201</v>
      </c>
      <c r="N43" s="484" t="s">
        <v>202</v>
      </c>
      <c r="O43" s="485" t="s">
        <v>1965</v>
      </c>
      <c r="P43" s="395" t="s">
        <v>187</v>
      </c>
      <c r="Q43" s="395" t="s">
        <v>187</v>
      </c>
      <c r="R43" s="395" t="s">
        <v>187</v>
      </c>
      <c r="S43" s="395" t="s">
        <v>1877</v>
      </c>
      <c r="T43" s="541">
        <f t="shared" si="4"/>
        <v>14.007637430317228</v>
      </c>
      <c r="U43" s="542" t="str">
        <f t="shared" si="5"/>
        <v>Oklahoma C 22: 28 13 12 32</v>
      </c>
    </row>
    <row r="44" spans="1:21" x14ac:dyDescent="0.2">
      <c r="A44" s="228" t="s">
        <v>1732</v>
      </c>
      <c r="B44" s="430" t="s">
        <v>333</v>
      </c>
      <c r="C44" s="430" t="str">
        <f t="shared" si="3"/>
        <v>A Oregon</v>
      </c>
      <c r="D44" s="265" t="s">
        <v>201</v>
      </c>
      <c r="E44" s="433" t="s">
        <v>377</v>
      </c>
      <c r="F44" s="245" t="s">
        <v>364</v>
      </c>
      <c r="G44" s="482">
        <v>0.75518437433809349</v>
      </c>
      <c r="H44" s="540">
        <v>0.73393023255813961</v>
      </c>
      <c r="I44" s="540">
        <v>0.72600072600072596</v>
      </c>
      <c r="J44" s="543" t="s">
        <v>793</v>
      </c>
      <c r="K44" s="483" t="s">
        <v>1862</v>
      </c>
      <c r="L44" s="265">
        <v>14</v>
      </c>
      <c r="M44" s="265" t="s">
        <v>184</v>
      </c>
      <c r="N44" s="484">
        <v>1E-4</v>
      </c>
      <c r="O44" s="485" t="s">
        <v>1964</v>
      </c>
      <c r="P44" s="395" t="s">
        <v>1954</v>
      </c>
      <c r="Q44" s="434" t="s">
        <v>1786</v>
      </c>
      <c r="R44" s="432">
        <v>3</v>
      </c>
      <c r="S44" s="395" t="s">
        <v>1809</v>
      </c>
      <c r="T44" s="541">
        <f t="shared" si="4"/>
        <v>43.050551799312821</v>
      </c>
      <c r="U44" s="542" t="str">
        <f t="shared" si="5"/>
        <v>Oregon A 58: 4 61 72 74</v>
      </c>
    </row>
    <row r="45" spans="1:21" x14ac:dyDescent="0.2">
      <c r="A45" s="228" t="s">
        <v>1754</v>
      </c>
      <c r="B45" s="430" t="s">
        <v>334</v>
      </c>
      <c r="C45" s="430" t="str">
        <f t="shared" si="3"/>
        <v>C Pennsylvania</v>
      </c>
      <c r="D45" s="265" t="s">
        <v>1857</v>
      </c>
      <c r="E45" s="433" t="s">
        <v>377</v>
      </c>
      <c r="F45" s="245" t="s">
        <v>364</v>
      </c>
      <c r="G45" s="482">
        <v>0.71049043096041808</v>
      </c>
      <c r="H45" s="540">
        <v>0.70335524206476441</v>
      </c>
      <c r="I45" s="540">
        <v>0.8896268086897986</v>
      </c>
      <c r="J45" s="395" t="s">
        <v>793</v>
      </c>
      <c r="K45" s="483" t="s">
        <v>1860</v>
      </c>
      <c r="L45" s="265" t="s">
        <v>190</v>
      </c>
      <c r="M45" s="265" t="s">
        <v>184</v>
      </c>
      <c r="N45" s="487" t="s">
        <v>202</v>
      </c>
      <c r="O45" s="485" t="s">
        <v>1924</v>
      </c>
      <c r="P45" s="395" t="s">
        <v>189</v>
      </c>
      <c r="Q45" s="434">
        <v>0.02</v>
      </c>
      <c r="R45" s="432" t="s">
        <v>182</v>
      </c>
      <c r="S45" s="395" t="s">
        <v>183</v>
      </c>
      <c r="T45" s="541">
        <f t="shared" si="4"/>
        <v>30.885736672789189</v>
      </c>
      <c r="U45" s="542" t="str">
        <f t="shared" si="5"/>
        <v>Pennsylvania C 43: 24 63 28 56</v>
      </c>
    </row>
    <row r="46" spans="1:21" x14ac:dyDescent="0.2">
      <c r="A46" s="228" t="s">
        <v>1753</v>
      </c>
      <c r="B46" s="430" t="s">
        <v>417</v>
      </c>
      <c r="C46" s="430" t="str">
        <f t="shared" si="3"/>
        <v>A Rhode Island</v>
      </c>
      <c r="D46" s="265" t="s">
        <v>201</v>
      </c>
      <c r="E46" s="433">
        <v>4000</v>
      </c>
      <c r="F46" s="245" t="s">
        <v>1908</v>
      </c>
      <c r="G46" s="482">
        <v>0.65654355776810391</v>
      </c>
      <c r="H46" s="540">
        <v>0.75620689655172413</v>
      </c>
      <c r="I46" s="540">
        <v>0.96076503708999916</v>
      </c>
      <c r="J46" s="543" t="s">
        <v>793</v>
      </c>
      <c r="K46" s="483" t="s">
        <v>1861</v>
      </c>
      <c r="L46" s="265">
        <v>7</v>
      </c>
      <c r="M46" s="265" t="s">
        <v>184</v>
      </c>
      <c r="N46" s="484">
        <v>2.8500000000000001E-2</v>
      </c>
      <c r="O46" s="485" t="s">
        <v>1964</v>
      </c>
      <c r="P46" s="395" t="s">
        <v>1954</v>
      </c>
      <c r="Q46" s="432" t="s">
        <v>221</v>
      </c>
      <c r="R46" s="432">
        <v>1</v>
      </c>
      <c r="S46" s="395" t="s">
        <v>1884</v>
      </c>
      <c r="T46" s="541">
        <f t="shared" si="4"/>
        <v>54.492936120676973</v>
      </c>
      <c r="U46" s="542" t="str">
        <f t="shared" si="5"/>
        <v>Rhode Island A 72: 44 64 84 82</v>
      </c>
    </row>
    <row r="47" spans="1:21" x14ac:dyDescent="0.2">
      <c r="A47" s="228" t="s">
        <v>1752</v>
      </c>
      <c r="B47" s="430" t="s">
        <v>337</v>
      </c>
      <c r="C47" s="430" t="str">
        <f t="shared" si="3"/>
        <v>C South Carolina</v>
      </c>
      <c r="D47" s="265" t="s">
        <v>201</v>
      </c>
      <c r="E47" s="433">
        <v>3000</v>
      </c>
      <c r="F47" s="245" t="s">
        <v>364</v>
      </c>
      <c r="G47" s="482">
        <v>0.64513837283630004</v>
      </c>
      <c r="H47" s="540">
        <v>0.82657654431512984</v>
      </c>
      <c r="I47" s="540">
        <v>0.75389323971554589</v>
      </c>
      <c r="J47" s="395" t="s">
        <v>795</v>
      </c>
      <c r="K47" s="483" t="s">
        <v>1860</v>
      </c>
      <c r="L47" s="265" t="s">
        <v>190</v>
      </c>
      <c r="M47" s="265" t="s">
        <v>184</v>
      </c>
      <c r="N47" s="484" t="s">
        <v>202</v>
      </c>
      <c r="O47" s="485" t="s">
        <v>1914</v>
      </c>
      <c r="P47" s="395" t="s">
        <v>186</v>
      </c>
      <c r="Q47" s="395" t="s">
        <v>186</v>
      </c>
      <c r="R47" s="395" t="s">
        <v>186</v>
      </c>
      <c r="S47" s="395" t="s">
        <v>1884</v>
      </c>
      <c r="T47" s="541">
        <f t="shared" si="4"/>
        <v>25.021971764006306</v>
      </c>
      <c r="U47" s="542" t="str">
        <f t="shared" si="5"/>
        <v>South Carolina C 35: 27 54 28 36</v>
      </c>
    </row>
    <row r="48" spans="1:21" x14ac:dyDescent="0.2">
      <c r="A48" s="228" t="s">
        <v>1751</v>
      </c>
      <c r="B48" s="430" t="s">
        <v>339</v>
      </c>
      <c r="C48" s="430" t="str">
        <f t="shared" si="3"/>
        <v>C South Dakota</v>
      </c>
      <c r="D48" s="265" t="s">
        <v>1858</v>
      </c>
      <c r="E48" s="433">
        <v>4000</v>
      </c>
      <c r="F48" s="245" t="s">
        <v>364</v>
      </c>
      <c r="G48" s="482">
        <v>0.65966060134153159</v>
      </c>
      <c r="H48" s="540">
        <v>0.72365417867435156</v>
      </c>
      <c r="I48" s="540">
        <v>0.7370554634236226</v>
      </c>
      <c r="J48" s="543" t="s">
        <v>793</v>
      </c>
      <c r="K48" s="483" t="s">
        <v>1860</v>
      </c>
      <c r="L48" s="265" t="s">
        <v>190</v>
      </c>
      <c r="M48" s="265" t="s">
        <v>201</v>
      </c>
      <c r="N48" s="484">
        <v>3.4000000000000002E-3</v>
      </c>
      <c r="O48" s="485" t="s">
        <v>1964</v>
      </c>
      <c r="P48" s="395" t="s">
        <v>186</v>
      </c>
      <c r="Q48" s="395" t="s">
        <v>186</v>
      </c>
      <c r="R48" s="395" t="s">
        <v>186</v>
      </c>
      <c r="S48" s="395" t="s">
        <v>1884</v>
      </c>
      <c r="T48" s="541">
        <f t="shared" si="4"/>
        <v>24.639440843334068</v>
      </c>
      <c r="U48" s="542" t="str">
        <f t="shared" si="5"/>
        <v>South Dakota C 35: 24 48 28 40</v>
      </c>
    </row>
    <row r="49" spans="1:21" x14ac:dyDescent="0.2">
      <c r="A49" s="228" t="s">
        <v>1750</v>
      </c>
      <c r="B49" s="430" t="s">
        <v>341</v>
      </c>
      <c r="C49" s="430" t="str">
        <f t="shared" si="3"/>
        <v>C Tennessee</v>
      </c>
      <c r="D49" s="265" t="s">
        <v>201</v>
      </c>
      <c r="E49" s="433">
        <v>4800</v>
      </c>
      <c r="F49" s="245" t="s">
        <v>364</v>
      </c>
      <c r="G49" s="482">
        <v>0.59806428288953528</v>
      </c>
      <c r="H49" s="540">
        <v>0.71361030860144459</v>
      </c>
      <c r="I49" s="540">
        <v>0.94097364238342018</v>
      </c>
      <c r="J49" s="437" t="s">
        <v>1946</v>
      </c>
      <c r="K49" s="483" t="s">
        <v>1684</v>
      </c>
      <c r="L49" s="265" t="s">
        <v>190</v>
      </c>
      <c r="M49" s="265" t="s">
        <v>201</v>
      </c>
      <c r="N49" s="484">
        <v>2.1499999999999998E-2</v>
      </c>
      <c r="O49" s="485" t="s">
        <v>1930</v>
      </c>
      <c r="P49" s="395" t="s">
        <v>1961</v>
      </c>
      <c r="Q49" s="395" t="s">
        <v>1961</v>
      </c>
      <c r="R49" s="395" t="s">
        <v>1961</v>
      </c>
      <c r="S49" s="395" t="s">
        <v>1809</v>
      </c>
      <c r="T49" s="541">
        <f t="shared" si="4"/>
        <v>22.045982979864505</v>
      </c>
      <c r="U49" s="542" t="str">
        <f t="shared" si="5"/>
        <v>Tennessee C 32: 21 52 36 21</v>
      </c>
    </row>
    <row r="50" spans="1:21" x14ac:dyDescent="0.2">
      <c r="A50" s="228" t="s">
        <v>1749</v>
      </c>
      <c r="B50" s="430" t="s">
        <v>343</v>
      </c>
      <c r="C50" s="430" t="str">
        <f t="shared" si="3"/>
        <v>B Texas</v>
      </c>
      <c r="D50" s="265" t="s">
        <v>201</v>
      </c>
      <c r="E50" s="433" t="s">
        <v>377</v>
      </c>
      <c r="F50" s="245" t="s">
        <v>364</v>
      </c>
      <c r="G50" s="482">
        <v>0.60422863481300804</v>
      </c>
      <c r="H50" s="540">
        <v>0.6470857985439129</v>
      </c>
      <c r="I50" s="540">
        <v>0.77179029870665594</v>
      </c>
      <c r="J50" s="543" t="s">
        <v>793</v>
      </c>
      <c r="K50" s="483" t="s">
        <v>1684</v>
      </c>
      <c r="L50" s="265" t="s">
        <v>190</v>
      </c>
      <c r="M50" s="265" t="s">
        <v>184</v>
      </c>
      <c r="N50" s="484">
        <v>1.7600000000000001E-2</v>
      </c>
      <c r="O50" s="485" t="s">
        <v>1927</v>
      </c>
      <c r="P50" s="395" t="s">
        <v>1954</v>
      </c>
      <c r="Q50" s="434">
        <v>0.01</v>
      </c>
      <c r="R50" s="432" t="s">
        <v>182</v>
      </c>
      <c r="S50" s="395" t="s">
        <v>1876</v>
      </c>
      <c r="T50" s="541">
        <f t="shared" si="4"/>
        <v>35.498802595503008</v>
      </c>
      <c r="U50" s="542" t="str">
        <f t="shared" si="5"/>
        <v>Texas B 48: 4 38 44 86</v>
      </c>
    </row>
    <row r="51" spans="1:21" x14ac:dyDescent="0.2">
      <c r="A51" s="228" t="s">
        <v>1748</v>
      </c>
      <c r="B51" s="430" t="s">
        <v>345</v>
      </c>
      <c r="C51" s="430" t="str">
        <f t="shared" si="3"/>
        <v>A Utah</v>
      </c>
      <c r="D51" s="265" t="s">
        <v>369</v>
      </c>
      <c r="E51" s="433" t="s">
        <v>377</v>
      </c>
      <c r="F51" s="245" t="s">
        <v>364</v>
      </c>
      <c r="G51" s="482">
        <v>0.69169695861527047</v>
      </c>
      <c r="H51" s="540">
        <v>0.75192314189189191</v>
      </c>
      <c r="I51" s="540">
        <v>0.80502547047800044</v>
      </c>
      <c r="J51" s="543" t="s">
        <v>793</v>
      </c>
      <c r="K51" s="483" t="s">
        <v>1862</v>
      </c>
      <c r="L51" s="265">
        <v>6</v>
      </c>
      <c r="M51" s="265" t="s">
        <v>184</v>
      </c>
      <c r="N51" s="484">
        <v>9.0000000000000011E-3</v>
      </c>
      <c r="O51" s="485" t="s">
        <v>1964</v>
      </c>
      <c r="P51" s="395" t="s">
        <v>1954</v>
      </c>
      <c r="Q51" s="434">
        <v>0.01</v>
      </c>
      <c r="R51" s="432" t="s">
        <v>1848</v>
      </c>
      <c r="S51" s="395" t="s">
        <v>1877</v>
      </c>
      <c r="T51" s="541">
        <f t="shared" si="4"/>
        <v>44.596493281226877</v>
      </c>
      <c r="U51" s="542" t="str">
        <f t="shared" si="5"/>
        <v>Utah A 60: 4 59 70 84</v>
      </c>
    </row>
    <row r="52" spans="1:21" x14ac:dyDescent="0.2">
      <c r="A52" s="228" t="s">
        <v>1742</v>
      </c>
      <c r="B52" s="430" t="s">
        <v>348</v>
      </c>
      <c r="C52" s="430" t="str">
        <f t="shared" si="3"/>
        <v>B Vermont</v>
      </c>
      <c r="D52" s="265" t="s">
        <v>1858</v>
      </c>
      <c r="E52" s="433">
        <v>1820</v>
      </c>
      <c r="F52" s="245" t="s">
        <v>1821</v>
      </c>
      <c r="G52" s="482">
        <v>0.74210808873394085</v>
      </c>
      <c r="H52" s="540">
        <v>0.69393360401241944</v>
      </c>
      <c r="I52" s="540">
        <v>0.61993323795898903</v>
      </c>
      <c r="J52" s="543" t="s">
        <v>793</v>
      </c>
      <c r="K52" s="483" t="s">
        <v>1862</v>
      </c>
      <c r="L52" s="265" t="s">
        <v>190</v>
      </c>
      <c r="M52" s="265" t="s">
        <v>184</v>
      </c>
      <c r="N52" s="484" t="s">
        <v>202</v>
      </c>
      <c r="O52" s="485" t="s">
        <v>1964</v>
      </c>
      <c r="P52" s="395" t="s">
        <v>1866</v>
      </c>
      <c r="Q52" s="432" t="s">
        <v>1872</v>
      </c>
      <c r="R52" s="432" t="s">
        <v>182</v>
      </c>
      <c r="S52" s="395" t="s">
        <v>1880</v>
      </c>
      <c r="T52" s="541">
        <f t="shared" si="4"/>
        <v>39.990784390253509</v>
      </c>
      <c r="U52" s="542" t="str">
        <f t="shared" si="5"/>
        <v>Vermont B 54: 51 50 28 84</v>
      </c>
    </row>
    <row r="53" spans="1:21" x14ac:dyDescent="0.2">
      <c r="A53" s="228" t="s">
        <v>1743</v>
      </c>
      <c r="B53" s="430" t="s">
        <v>419</v>
      </c>
      <c r="C53" s="430" t="str">
        <f t="shared" si="3"/>
        <v>C Virginia</v>
      </c>
      <c r="D53" s="265" t="s">
        <v>201</v>
      </c>
      <c r="E53" s="433" t="s">
        <v>377</v>
      </c>
      <c r="F53" s="245" t="s">
        <v>364</v>
      </c>
      <c r="G53" s="482">
        <v>0.73000167870893451</v>
      </c>
      <c r="H53" s="540">
        <v>0.69954390430134894</v>
      </c>
      <c r="I53" s="540">
        <v>0.78557099199430047</v>
      </c>
      <c r="J53" s="437" t="s">
        <v>1939</v>
      </c>
      <c r="K53" s="483" t="s">
        <v>1860</v>
      </c>
      <c r="L53" s="265" t="s">
        <v>190</v>
      </c>
      <c r="M53" s="265" t="s">
        <v>184</v>
      </c>
      <c r="N53" s="484" t="s">
        <v>202</v>
      </c>
      <c r="O53" s="485" t="s">
        <v>1964</v>
      </c>
      <c r="P53" s="395" t="s">
        <v>1954</v>
      </c>
      <c r="Q53" s="395" t="s">
        <v>1874</v>
      </c>
      <c r="R53" s="432" t="s">
        <v>222</v>
      </c>
      <c r="S53" s="395" t="s">
        <v>1877</v>
      </c>
      <c r="T53" s="541">
        <f t="shared" si="4"/>
        <v>31.264597446699643</v>
      </c>
      <c r="U53" s="542" t="str">
        <f t="shared" si="5"/>
        <v>Virginia C 43: 4 59 36 64</v>
      </c>
    </row>
    <row r="54" spans="1:21" x14ac:dyDescent="0.2">
      <c r="A54" s="228" t="s">
        <v>1744</v>
      </c>
      <c r="B54" s="430" t="s">
        <v>353</v>
      </c>
      <c r="C54" s="430" t="str">
        <f t="shared" si="3"/>
        <v>A Washington</v>
      </c>
      <c r="D54" s="265" t="s">
        <v>184</v>
      </c>
      <c r="E54" s="433">
        <v>3000</v>
      </c>
      <c r="F54" s="245" t="s">
        <v>364</v>
      </c>
      <c r="G54" s="482">
        <v>0.75708207949269002</v>
      </c>
      <c r="H54" s="540">
        <v>0.71251130337705837</v>
      </c>
      <c r="I54" s="540">
        <v>0.7252007252007252</v>
      </c>
      <c r="J54" s="543" t="s">
        <v>793</v>
      </c>
      <c r="K54" s="483" t="s">
        <v>1862</v>
      </c>
      <c r="L54" s="265">
        <v>21</v>
      </c>
      <c r="M54" s="265" t="s">
        <v>184</v>
      </c>
      <c r="N54" s="484">
        <v>1.0400000000000001E-2</v>
      </c>
      <c r="O54" s="485" t="s">
        <v>1964</v>
      </c>
      <c r="P54" s="395" t="s">
        <v>1956</v>
      </c>
      <c r="Q54" s="434" t="s">
        <v>1803</v>
      </c>
      <c r="R54" s="435" t="s">
        <v>1804</v>
      </c>
      <c r="S54" s="395" t="s">
        <v>183</v>
      </c>
      <c r="T54" s="541">
        <f t="shared" si="4"/>
        <v>45.369687678600087</v>
      </c>
      <c r="U54" s="542" t="str">
        <f t="shared" si="5"/>
        <v>Washington A 61: 61 60 80 42</v>
      </c>
    </row>
    <row r="55" spans="1:21" x14ac:dyDescent="0.2">
      <c r="A55" s="408" t="s">
        <v>1745</v>
      </c>
      <c r="B55" s="430" t="s">
        <v>355</v>
      </c>
      <c r="C55" s="430" t="str">
        <f t="shared" si="3"/>
        <v>A West Virginia</v>
      </c>
      <c r="D55" s="265" t="s">
        <v>201</v>
      </c>
      <c r="E55" s="433">
        <v>8400</v>
      </c>
      <c r="F55" s="245" t="s">
        <v>1822</v>
      </c>
      <c r="G55" s="482">
        <v>0.57583197482221438</v>
      </c>
      <c r="H55" s="540">
        <v>0.58998052851182203</v>
      </c>
      <c r="I55" s="540">
        <v>1.0055304172951232</v>
      </c>
      <c r="J55" s="437" t="s">
        <v>1942</v>
      </c>
      <c r="K55" s="483" t="s">
        <v>1860</v>
      </c>
      <c r="L55" s="265" t="s">
        <v>190</v>
      </c>
      <c r="M55" s="265" t="s">
        <v>184</v>
      </c>
      <c r="N55" s="484">
        <v>1.01E-2</v>
      </c>
      <c r="O55" s="485" t="s">
        <v>1926</v>
      </c>
      <c r="P55" s="395" t="s">
        <v>1954</v>
      </c>
      <c r="Q55" s="434">
        <v>0.03</v>
      </c>
      <c r="R55" s="432" t="s">
        <v>182</v>
      </c>
      <c r="S55" s="395" t="s">
        <v>1877</v>
      </c>
      <c r="T55" s="541">
        <f t="shared" si="4"/>
        <v>43.155074059524992</v>
      </c>
      <c r="U55" s="542" t="str">
        <f t="shared" si="5"/>
        <v>West Virginia A 58: 24 45 64 80</v>
      </c>
    </row>
    <row r="56" spans="1:21" x14ac:dyDescent="0.2">
      <c r="A56" s="408" t="s">
        <v>1746</v>
      </c>
      <c r="B56" s="430" t="s">
        <v>357</v>
      </c>
      <c r="C56" s="430" t="str">
        <f t="shared" si="3"/>
        <v>C Wisconsin</v>
      </c>
      <c r="D56" s="265" t="s">
        <v>201</v>
      </c>
      <c r="E56" s="433">
        <v>2000</v>
      </c>
      <c r="F56" s="245" t="s">
        <v>364</v>
      </c>
      <c r="G56" s="482">
        <v>0.75769189027017325</v>
      </c>
      <c r="H56" s="540">
        <v>0.73468941979522195</v>
      </c>
      <c r="I56" s="540">
        <v>0.67660889211780573</v>
      </c>
      <c r="J56" s="543" t="s">
        <v>793</v>
      </c>
      <c r="K56" s="483" t="s">
        <v>1861</v>
      </c>
      <c r="L56" s="265" t="s">
        <v>190</v>
      </c>
      <c r="M56" s="265" t="s">
        <v>184</v>
      </c>
      <c r="N56" s="484" t="s">
        <v>202</v>
      </c>
      <c r="O56" s="485" t="s">
        <v>1964</v>
      </c>
      <c r="P56" s="395" t="s">
        <v>1958</v>
      </c>
      <c r="Q56" s="434">
        <v>0.05</v>
      </c>
      <c r="R56" s="432">
        <v>4</v>
      </c>
      <c r="S56" s="395" t="s">
        <v>1884</v>
      </c>
      <c r="T56" s="541">
        <f t="shared" si="4"/>
        <v>33.145794490613497</v>
      </c>
      <c r="U56" s="542" t="str">
        <f t="shared" si="5"/>
        <v>Wisconsin C 45: 31 58 28 64</v>
      </c>
    </row>
    <row r="57" spans="1:21" x14ac:dyDescent="0.2">
      <c r="A57" s="408" t="s">
        <v>1747</v>
      </c>
      <c r="B57" s="430" t="s">
        <v>359</v>
      </c>
      <c r="C57" s="430" t="str">
        <f t="shared" si="3"/>
        <v>C Wyoming</v>
      </c>
      <c r="D57" s="265" t="s">
        <v>1858</v>
      </c>
      <c r="E57" s="433">
        <v>4500</v>
      </c>
      <c r="F57" s="245" t="s">
        <v>364</v>
      </c>
      <c r="G57" s="482">
        <v>0.64563319844665568</v>
      </c>
      <c r="H57" s="540">
        <v>0.72564458854407909</v>
      </c>
      <c r="I57" s="540">
        <v>0.85123869907244332</v>
      </c>
      <c r="J57" s="543" t="s">
        <v>793</v>
      </c>
      <c r="K57" s="483" t="s">
        <v>1860</v>
      </c>
      <c r="L57" s="265" t="s">
        <v>190</v>
      </c>
      <c r="M57" s="265" t="s">
        <v>201</v>
      </c>
      <c r="N57" s="484" t="s">
        <v>202</v>
      </c>
      <c r="O57" s="485" t="s">
        <v>1922</v>
      </c>
      <c r="P57" s="395" t="s">
        <v>186</v>
      </c>
      <c r="Q57" s="395" t="s">
        <v>186</v>
      </c>
      <c r="R57" s="395" t="s">
        <v>186</v>
      </c>
      <c r="S57" s="395" t="s">
        <v>1884</v>
      </c>
      <c r="T57" s="541">
        <f t="shared" si="4"/>
        <v>19.197269436033135</v>
      </c>
      <c r="U57" s="542" t="str">
        <f t="shared" si="5"/>
        <v>Wyoming C 28: 22 54 8 36</v>
      </c>
    </row>
    <row r="58" spans="1:21" x14ac:dyDescent="0.2">
      <c r="B58" s="430"/>
      <c r="C58" s="430"/>
      <c r="E58" s="521"/>
      <c r="F58" s="389"/>
      <c r="G58" s="488"/>
      <c r="H58" s="488"/>
      <c r="I58" s="488"/>
      <c r="J58" s="489"/>
      <c r="K58" s="480"/>
      <c r="N58" s="490"/>
      <c r="O58" s="388"/>
      <c r="Q58" s="395"/>
      <c r="R58" s="432"/>
      <c r="T58" s="544"/>
    </row>
    <row r="59" spans="1:21" s="1" customFormat="1" ht="90" customHeight="1" x14ac:dyDescent="0.3">
      <c r="B59" s="305"/>
      <c r="C59" s="2" t="s">
        <v>211</v>
      </c>
      <c r="D59" s="306" t="s">
        <v>210</v>
      </c>
      <c r="E59" s="522" t="s">
        <v>378</v>
      </c>
      <c r="F59" s="522" t="s">
        <v>1828</v>
      </c>
      <c r="G59" s="478" t="s">
        <v>226</v>
      </c>
      <c r="H59" s="478" t="s">
        <v>376</v>
      </c>
      <c r="I59" s="478" t="s">
        <v>376</v>
      </c>
      <c r="J59" s="480" t="s">
        <v>794</v>
      </c>
      <c r="K59" s="259" t="str">
        <f>'EAC+VV'!F57</f>
        <v>https://www.ncsl.org/research/elections-and-campaigns/absentee-and-mail-voting-policies-in-effect-for-the-2020-election.aspx</v>
      </c>
      <c r="L59" s="4" t="s">
        <v>199</v>
      </c>
      <c r="M59" s="4" t="s">
        <v>200</v>
      </c>
      <c r="N59" s="491" t="s">
        <v>192</v>
      </c>
      <c r="O59" s="201" t="s">
        <v>1776</v>
      </c>
      <c r="P59" s="4" t="s">
        <v>198</v>
      </c>
      <c r="Q59" s="4" t="s">
        <v>198</v>
      </c>
      <c r="R59" s="4" t="s">
        <v>196</v>
      </c>
      <c r="S59" s="4" t="s">
        <v>193</v>
      </c>
      <c r="T59" s="545"/>
    </row>
    <row r="60" spans="1:21" s="1" customFormat="1" ht="47.4" customHeight="1" x14ac:dyDescent="0.3">
      <c r="B60" s="99"/>
      <c r="C60" s="2"/>
      <c r="D60" s="307"/>
      <c r="E60" s="522" t="s">
        <v>379</v>
      </c>
      <c r="F60" s="522" t="s">
        <v>1825</v>
      </c>
      <c r="G60" s="478"/>
      <c r="H60" s="478"/>
      <c r="I60" s="478"/>
      <c r="J60" s="480"/>
      <c r="K60" s="84" t="s">
        <v>1788</v>
      </c>
      <c r="L60" s="84"/>
      <c r="M60" s="84"/>
      <c r="N60" s="492" t="s">
        <v>191</v>
      </c>
      <c r="O60" s="201"/>
      <c r="P60" s="84" t="s">
        <v>196</v>
      </c>
      <c r="Q60" s="4"/>
      <c r="R60" s="4" t="s">
        <v>198</v>
      </c>
      <c r="S60" s="84" t="s">
        <v>194</v>
      </c>
      <c r="T60" s="545"/>
    </row>
    <row r="61" spans="1:21" s="1" customFormat="1" ht="49.2" customHeight="1" x14ac:dyDescent="0.3">
      <c r="B61" s="99"/>
      <c r="C61" s="2"/>
      <c r="D61" s="307"/>
      <c r="E61" s="522" t="s">
        <v>380</v>
      </c>
      <c r="F61" s="522"/>
      <c r="G61" s="478"/>
      <c r="H61" s="478"/>
      <c r="I61" s="478"/>
      <c r="J61" s="480"/>
      <c r="K61" s="84"/>
      <c r="L61" s="84"/>
      <c r="M61" s="84"/>
      <c r="N61" s="492"/>
      <c r="O61" s="201"/>
      <c r="P61" s="84" t="s">
        <v>1784</v>
      </c>
      <c r="Q61" s="4"/>
      <c r="R61" s="2"/>
      <c r="S61" s="84" t="s">
        <v>195</v>
      </c>
      <c r="T61" s="545"/>
    </row>
    <row r="62" spans="1:21" ht="21" customHeight="1" x14ac:dyDescent="0.2">
      <c r="C62" s="432" t="s">
        <v>1790</v>
      </c>
      <c r="E62" s="389"/>
      <c r="F62" s="389"/>
      <c r="G62" s="488"/>
      <c r="H62" s="488"/>
      <c r="I62" s="488"/>
      <c r="J62" s="480"/>
      <c r="N62" s="490"/>
      <c r="O62" s="388"/>
      <c r="Q62" s="395"/>
      <c r="R62" s="432"/>
      <c r="T62" s="544"/>
    </row>
    <row r="63" spans="1:21" x14ac:dyDescent="0.2">
      <c r="B63" s="437"/>
      <c r="C63" s="437"/>
      <c r="D63" s="389">
        <f>F63+1</f>
        <v>7</v>
      </c>
      <c r="E63" s="389">
        <v>5</v>
      </c>
      <c r="F63" s="389">
        <f t="shared" ref="F63" si="6">E63+1</f>
        <v>6</v>
      </c>
      <c r="G63" s="493" t="str">
        <f>CONCATENATE(TEXT(100*MIN(G7:G57),"0"),"-",TEXT(100*MAX(G7:G57),"0"),"%")</f>
        <v>55-80%</v>
      </c>
      <c r="H63" s="493" t="str">
        <f>CONCATENATE(TEXT(100*MIN(H7:H57),"0"),"-",TEXT(100*MAX(H7:H57),"0"),"%")</f>
        <v>49-100%</v>
      </c>
      <c r="I63" s="493" t="str">
        <f>CONCATENATE(TEXT(100*MIN(I7:I57),"0"),"-",TEXT(100*MAX(I7:I57),"0"),"%")</f>
        <v>51-104%</v>
      </c>
      <c r="J63" s="265">
        <f>D63+1</f>
        <v>8</v>
      </c>
      <c r="K63" s="265">
        <f>J63+1</f>
        <v>9</v>
      </c>
      <c r="L63" s="265">
        <f>M63+1</f>
        <v>11</v>
      </c>
      <c r="M63" s="265">
        <f>K63+1</f>
        <v>10</v>
      </c>
      <c r="N63" s="494">
        <f>L63+1</f>
        <v>12</v>
      </c>
      <c r="O63" s="265">
        <f>N63+1</f>
        <v>13</v>
      </c>
      <c r="P63" s="395">
        <f>O63+1</f>
        <v>14</v>
      </c>
      <c r="Q63" s="395">
        <f>P63+1</f>
        <v>15</v>
      </c>
      <c r="R63" s="395">
        <f>Q63+1</f>
        <v>16</v>
      </c>
      <c r="S63" s="395">
        <f>R63+1</f>
        <v>17</v>
      </c>
      <c r="T63" s="544"/>
    </row>
    <row r="64" spans="1:21" s="438" customFormat="1" x14ac:dyDescent="0.2">
      <c r="B64" s="430"/>
      <c r="C64" s="439"/>
      <c r="D64" s="440"/>
      <c r="E64" s="523"/>
      <c r="F64" s="523"/>
      <c r="G64" s="488"/>
      <c r="H64" s="488"/>
      <c r="I64" s="488"/>
      <c r="J64" s="480"/>
      <c r="K64" s="495"/>
      <c r="L64" s="495"/>
      <c r="M64" s="495"/>
      <c r="N64" s="490"/>
      <c r="O64" s="388"/>
      <c r="P64" s="84"/>
      <c r="Q64" s="395"/>
      <c r="R64" s="432"/>
      <c r="S64" s="84"/>
      <c r="T64" s="544"/>
    </row>
    <row r="65" spans="1:20" s="441" customFormat="1" x14ac:dyDescent="0.2">
      <c r="B65" s="442" t="s">
        <v>1933</v>
      </c>
      <c r="C65" s="442"/>
      <c r="D65" s="443"/>
      <c r="E65" s="524"/>
      <c r="F65" s="524"/>
      <c r="G65" s="415"/>
      <c r="H65" s="488"/>
      <c r="I65" s="488"/>
      <c r="J65" s="496"/>
      <c r="K65" s="443"/>
      <c r="L65" s="443"/>
      <c r="M65" s="443"/>
      <c r="N65" s="497"/>
      <c r="O65" s="390"/>
      <c r="P65" s="444"/>
      <c r="Q65" s="445"/>
      <c r="R65" s="445"/>
      <c r="S65" s="396"/>
      <c r="T65" s="546"/>
    </row>
    <row r="66" spans="1:20" s="446" customFormat="1" ht="51" x14ac:dyDescent="0.2">
      <c r="A66" s="446">
        <v>0.2</v>
      </c>
      <c r="B66" s="447" t="str">
        <f>B3</f>
        <v>State</v>
      </c>
      <c r="C66" s="394"/>
      <c r="D66" s="394" t="str">
        <f>D3</f>
        <v>Nonpartisan or Bipartisan Redistricting to Avoid Gerrymanders</v>
      </c>
      <c r="E66" s="394" t="str">
        <f t="shared" ref="E66:S66" si="7">E3</f>
        <v>Contribution Limit per 4 Years per Candidate</v>
      </c>
      <c r="F66" s="394" t="str">
        <f t="shared" si="7"/>
        <v>Public Campaign Finance for Governor+Legislature:</v>
      </c>
      <c r="G66" s="394" t="str">
        <f t="shared" si="7"/>
        <v>Turnout: % of Voting-age Citizens: 2020:</v>
      </c>
      <c r="H66" s="394" t="str">
        <f t="shared" si="7"/>
        <v>Ratio of 18-24 Turnout to 25+ Turnout: 2020:</v>
      </c>
      <c r="I66" s="394" t="str">
        <f t="shared" si="7"/>
        <v>Ratio of Minority Turnout to White Turnout: 2020:</v>
      </c>
      <c r="J66" s="394" t="str">
        <f t="shared" si="7"/>
        <v>Weekend Early Voting: State Minimum 2021:</v>
      </c>
      <c r="K66" s="394" t="str">
        <f t="shared" si="7"/>
        <v>Access to Vote by Mail (VBM): 2020:</v>
      </c>
      <c r="L66" s="394" t="str">
        <f t="shared" si="7"/>
        <v>Number of Days when Voters Can Cure Signature Problems after Election Day:</v>
      </c>
      <c r="M66" s="394" t="str">
        <f t="shared" si="7"/>
        <v>Do They Maintain VBM List Well with Address Changes &amp; Deaths?</v>
      </c>
      <c r="N66" s="394" t="str">
        <f t="shared" si="7"/>
        <v>Extent of Review of VBM: Rejection Rate: 2018:</v>
      </c>
      <c r="O66" s="394" t="str">
        <f t="shared" si="7"/>
        <v>Handmarked Paper Ballots or Printed by Touchscreen? 2022:</v>
      </c>
      <c r="P66" s="396" t="str">
        <f t="shared" si="7"/>
        <v>Do They Audit Results by Hand Tallying Some Ballots?</v>
      </c>
      <c r="Q66" s="396" t="str">
        <f t="shared" si="7"/>
        <v>How Big Is Audit Sample?</v>
      </c>
      <c r="R66" s="394" t="str">
        <f t="shared" si="7"/>
        <v>Number of Contests Audited:</v>
      </c>
      <c r="S66" s="394" t="str">
        <f t="shared" si="7"/>
        <v>Can Public Recount with Copies of Ballots?</v>
      </c>
      <c r="T66" s="547"/>
    </row>
    <row r="67" spans="1:20" s="231" customFormat="1" x14ac:dyDescent="0.2">
      <c r="A67" s="231" t="str">
        <f>B7</f>
        <v>Alabama</v>
      </c>
      <c r="B67" s="442" t="str">
        <f t="shared" ref="B67:B98" si="8">CONCATENATE(B7, TEXT(T7," 00 "), T67)</f>
        <v>Alabama 21 C</v>
      </c>
      <c r="C67" s="442"/>
      <c r="D67" s="448">
        <f>IF(LEFT(D7,3)="Yes",5,IF(LEFT(D7,5)="Staff",4,IF(D7="Local races only",3,IF(LEFT(D7,3)="Non",2,0))))+$A$66</f>
        <v>0.2</v>
      </c>
      <c r="E67" s="449">
        <f>IF(E7="no limit",0,1+MAX(0,8000-E7)*4/8000)+$A$66</f>
        <v>0.2</v>
      </c>
      <c r="F67" s="449">
        <f>IF(F7="Both",5,IF(F7="Justices",2,IF(F7="Neither",0,3)))+$A$66</f>
        <v>0.2</v>
      </c>
      <c r="G67" s="391">
        <f>(G7-MIN(G$7:G$57))*5/(MAX(G$7:G$57)-MIN(G$7:G$57))+$A$66</f>
        <v>1.8291845214083193</v>
      </c>
      <c r="H67" s="498">
        <f>(H7-MIN(H$7:H$57))*5/(MAX(H$7:H$57)-MIN(H$7:H$57))+$A$66</f>
        <v>2.5213643226940854</v>
      </c>
      <c r="I67" s="498">
        <f>(I7-MIN(I$7:I$57))*5/(MAX(I$7:I$57)-MIN(I$7:I$57))+$A$66</f>
        <v>3.6185485841062768</v>
      </c>
      <c r="J67" s="499">
        <f>IF(ISERR(FIND("Sat",J7)),0,MIN(5,IF(ISERR(FIND("Sun",J7)),0,1)+VALUE(LEFT(J7,1))))+$A$66</f>
        <v>0.2</v>
      </c>
      <c r="K67" s="448">
        <f>IF(LEFT(K7,3)="VBM",0,IF(LEFT(N7,7)="no sign",1,IF(RIGHT(K7,3)="all",IF(MID(K7,12,8)="Ballot s",4,5),3)))+$A$66</f>
        <v>1.2</v>
      </c>
      <c r="L67" s="448">
        <f>IF(ISNUMBER(L7),IF(L7=0,1,2+MIN((L7-2)*3/5,3)),0)+$A$66</f>
        <v>0.2</v>
      </c>
      <c r="M67" s="448">
        <f>IF(M7="Yes",5,0)+$A$66</f>
        <v>5.2</v>
      </c>
      <c r="N67" s="500">
        <f>IF(LEFT(N7,7)="No sign",0,IF(N7&gt;0.01,5,3))+$A$66</f>
        <v>0.2</v>
      </c>
      <c r="O67" s="391">
        <f>IF(LEFT(O7,3)="Han",5,IF(OR(LEFT(O7,3)="Tou",LEFT(O7,8)="Screen p"),4,IF(O7="Screen without paper",0,3-VALUE(MID(O7,21,2))*3/100)))+$A$66</f>
        <v>5.2</v>
      </c>
      <c r="P67" s="450">
        <f>IF(LEFT(P7,4)="Hand",IF(MID(P7,13,2)="ex",3,5),IF(LEFT(P7,5)="Audit",IF(ISNUMBER(FIND("Ex",P7)),3,4),IF(LEFT(P7,8)="Machines",1,IF(ISNUMBER(FIND("Ex",P7)),3,0))))+$A$66</f>
        <v>0.2</v>
      </c>
      <c r="Q67" s="451">
        <f>IF(Q7="Statistical",5,IF(OR(P67=3+$A$66,RIGHT(Q7,3)="ton"),1,IF(LEFT(Q7,2)="No",0,IF(ISERR(FIND("final",Q7)),3,2))))+$A$66</f>
        <v>0.2</v>
      </c>
      <c r="R67" s="452">
        <f>IF(LEFT(R7,2)="No",0,IF(LEFT(R7,3)="All",5,IF(R7="?",1,IF(ISERR(FIND("random",R7)),0,1)+(LEFT(R7,1))/2)))+$A$66</f>
        <v>0.2</v>
      </c>
      <c r="S67" s="450">
        <f>IF(LEFT(S7,4)="Keep",5,IF(S7="Yes; but 100% DRE",1,IF(LEFT(S7,3)="Yes",4,IF(S7="Unknown release policy",3,IF(LEFT(S7,13)="No ballots. A",2,IF(S7="No ballots or images",0,1))))))+$A$66</f>
        <v>3.2</v>
      </c>
      <c r="T67" s="548" t="str">
        <f t="shared" ref="T67:T98" si="9">IF(T7&lt;PERCENTILE(T$7:T$57,0.333),"C",IF(T7&lt;PERCENTILE(T$7:T$57,0.667),"B","A"))</f>
        <v>C</v>
      </c>
    </row>
    <row r="68" spans="1:20" s="231" customFormat="1" x14ac:dyDescent="0.2">
      <c r="A68" s="231" t="str">
        <f t="shared" ref="A68:A117" si="10">B8</f>
        <v>Alaska</v>
      </c>
      <c r="B68" s="442" t="str">
        <f t="shared" si="8"/>
        <v>Alaska 33 B</v>
      </c>
      <c r="C68" s="442"/>
      <c r="D68" s="448">
        <f t="shared" ref="D68:D117" si="11">IF(LEFT(D8,3)="Yes",5,IF(LEFT(D8,5)="Staff",4,IF(D8="Local races only",3,IF(LEFT(D8,3)="Non",2,0))))+$A$66</f>
        <v>2.2000000000000002</v>
      </c>
      <c r="E68" s="449">
        <f t="shared" ref="E68:E117" si="12">IF(E8="no limit",0,1+MAX(0,8000-E8)*4/8000)+$A$66</f>
        <v>4.2</v>
      </c>
      <c r="F68" s="449">
        <f t="shared" ref="F68:F117" si="13">IF(F8="Both",5,IF(F8="Justices",2,IF(F8="Neither",0,3)))+$A$66</f>
        <v>0.2</v>
      </c>
      <c r="G68" s="391">
        <f t="shared" ref="G68:I68" si="14">(G8-MIN(G$7:G$57))*5/(MAX(G$7:G$57)-MIN(G$7:G$57))+$A$66</f>
        <v>2.9581559097620489</v>
      </c>
      <c r="H68" s="498">
        <f t="shared" si="14"/>
        <v>2.7244044817871718</v>
      </c>
      <c r="I68" s="498">
        <f t="shared" si="14"/>
        <v>2.2882790739840937</v>
      </c>
      <c r="J68" s="499">
        <f t="shared" ref="J68:J117" si="15">IF(ISERR(FIND("Sat",J8)),0,MIN(5,IF(ISERR(FIND("Sun",J8)),0,1)+VALUE(LEFT(J8,1))))+$A$66</f>
        <v>0.2</v>
      </c>
      <c r="K68" s="448">
        <f t="shared" ref="K68:K117" si="16">IF(LEFT(K8,3)="VBM",0,IF(LEFT(N8,7)="no sign",1,IF(RIGHT(K8,3)="all",IF(MID(K8,12,8)="Ballot s",4,5),3)))+$A$66</f>
        <v>1.2</v>
      </c>
      <c r="L68" s="448">
        <f t="shared" ref="L68:L117" si="17">IF(ISNUMBER(L8),IF(L8=0,1,2+MIN((L8-2)*3/5,3)),0)+$A$66</f>
        <v>0.2</v>
      </c>
      <c r="M68" s="448">
        <f t="shared" ref="M68:M117" si="18">IF(M8="Yes",5,0)+$A$66</f>
        <v>5.2</v>
      </c>
      <c r="N68" s="500">
        <f t="shared" ref="N68:N117" si="19">IF(LEFT(N8,7)="No sign",0,IF(N8&gt;0.01,5,3))+$A$66</f>
        <v>0.2</v>
      </c>
      <c r="O68" s="391">
        <f t="shared" ref="O68:O117" si="20">IF(LEFT(O8,3)="Han",5,IF(OR(LEFT(O8,3)="Tou",LEFT(O8,8)="Screen p"),4,IF(O8="Screen without paper",0,3-VALUE(MID(O8,21,2))*3/100)))+$A$66</f>
        <v>5.2</v>
      </c>
      <c r="P68" s="450">
        <f t="shared" ref="P68:P117" si="21">IF(LEFT(P8,4)="Hand",IF(MID(P8,13,2)="ex",3,5),IF(LEFT(P8,5)="Audit",IF(ISNUMBER(FIND("Ex",P8)),3,4),IF(LEFT(P8,8)="Machines",1,IF(ISNUMBER(FIND("Ex",P8)),3,0))))+$A$66</f>
        <v>3.2</v>
      </c>
      <c r="Q68" s="451">
        <f t="shared" ref="Q68:Q117" si="22">IF(Q8="Statistical",5,IF(OR(P68=3+$A$66,RIGHT(Q8,3)="ton"),1,IF(LEFT(Q8,2)="No",0,IF(ISERR(FIND("final",Q8)),3,2))))+$A$66</f>
        <v>1.2</v>
      </c>
      <c r="R68" s="452">
        <f t="shared" ref="R68:R117" si="23">IF(LEFT(R8,2)="No",0,IF(LEFT(R8,3)="All",5,IF(R8="?",1,IF(ISERR(FIND("random",R8)),0,1)+(LEFT(R8,1))/2)))+$A$66</f>
        <v>5.2</v>
      </c>
      <c r="S68" s="450">
        <f t="shared" ref="S68:S117" si="24">IF(LEFT(S8,4)="Keep",5,IF(S8="Yes; but 100% DRE",1,IF(LEFT(S8,3)="Yes",4,IF(S8="Unknown release policy",3,IF(LEFT(S8,13)="No ballots. A",2,IF(S8="No ballots or images",0,1))))))+$A$66</f>
        <v>0.2</v>
      </c>
      <c r="T68" s="548" t="str">
        <f t="shared" si="9"/>
        <v>B</v>
      </c>
    </row>
    <row r="69" spans="1:20" s="231" customFormat="1" x14ac:dyDescent="0.2">
      <c r="A69" s="231" t="str">
        <f t="shared" si="10"/>
        <v>Arizona</v>
      </c>
      <c r="B69" s="442" t="str">
        <f t="shared" si="8"/>
        <v>Arizona 47 A</v>
      </c>
      <c r="C69" s="442"/>
      <c r="D69" s="448">
        <f t="shared" si="11"/>
        <v>5.2</v>
      </c>
      <c r="E69" s="449">
        <f t="shared" si="12"/>
        <v>1.2</v>
      </c>
      <c r="F69" s="449">
        <f t="shared" si="13"/>
        <v>5.2</v>
      </c>
      <c r="G69" s="391">
        <f t="shared" ref="G69:I69" si="25">(G9-MIN(G$7:G$57))*5/(MAX(G$7:G$57)-MIN(G$7:G$57))+$A$66</f>
        <v>2.388503486395261</v>
      </c>
      <c r="H69" s="498">
        <f t="shared" si="25"/>
        <v>2.2116124729214373</v>
      </c>
      <c r="I69" s="498">
        <f t="shared" si="25"/>
        <v>3.2220050548363059</v>
      </c>
      <c r="J69" s="499">
        <f t="shared" si="15"/>
        <v>0.2</v>
      </c>
      <c r="K69" s="448">
        <f t="shared" si="16"/>
        <v>3.2</v>
      </c>
      <c r="L69" s="448">
        <f t="shared" si="17"/>
        <v>5.2</v>
      </c>
      <c r="M69" s="448">
        <f t="shared" si="18"/>
        <v>5.2</v>
      </c>
      <c r="N69" s="500">
        <f t="shared" si="19"/>
        <v>3.2</v>
      </c>
      <c r="O69" s="391">
        <f t="shared" si="20"/>
        <v>5.2</v>
      </c>
      <c r="P69" s="450">
        <f t="shared" si="21"/>
        <v>3.2</v>
      </c>
      <c r="Q69" s="451">
        <f t="shared" si="22"/>
        <v>1.2</v>
      </c>
      <c r="R69" s="452">
        <f t="shared" si="23"/>
        <v>3.7</v>
      </c>
      <c r="S69" s="450">
        <f t="shared" si="24"/>
        <v>0.2</v>
      </c>
      <c r="T69" s="548" t="str">
        <f t="shared" si="9"/>
        <v>A</v>
      </c>
    </row>
    <row r="70" spans="1:20" s="231" customFormat="1" x14ac:dyDescent="0.2">
      <c r="A70" s="231" t="str">
        <f t="shared" si="10"/>
        <v>Arkansas</v>
      </c>
      <c r="B70" s="442" t="str">
        <f t="shared" si="8"/>
        <v>Arkansas 26 C</v>
      </c>
      <c r="C70" s="442"/>
      <c r="D70" s="448">
        <f t="shared" si="11"/>
        <v>0.2</v>
      </c>
      <c r="E70" s="449">
        <f t="shared" si="12"/>
        <v>1.2</v>
      </c>
      <c r="F70" s="449">
        <f t="shared" si="13"/>
        <v>0.2</v>
      </c>
      <c r="G70" s="391">
        <f t="shared" ref="G70:I70" si="26">(G10-MIN(G$7:G$57))*5/(MAX(G$7:G$57)-MIN(G$7:G$57))+$A$66</f>
        <v>0.41593845595195322</v>
      </c>
      <c r="H70" s="498">
        <f t="shared" si="26"/>
        <v>0.94062288229218205</v>
      </c>
      <c r="I70" s="498">
        <f t="shared" si="26"/>
        <v>2.4953254994841587</v>
      </c>
      <c r="J70" s="499">
        <f t="shared" si="15"/>
        <v>0.2</v>
      </c>
      <c r="K70" s="448">
        <f t="shared" si="16"/>
        <v>3.2</v>
      </c>
      <c r="L70" s="448">
        <f t="shared" si="17"/>
        <v>0.2</v>
      </c>
      <c r="M70" s="448">
        <f t="shared" si="18"/>
        <v>0.2</v>
      </c>
      <c r="N70" s="500">
        <f t="shared" si="19"/>
        <v>5.2</v>
      </c>
      <c r="O70" s="391">
        <f t="shared" si="20"/>
        <v>4.2</v>
      </c>
      <c r="P70" s="450">
        <f t="shared" si="21"/>
        <v>5.2</v>
      </c>
      <c r="Q70" s="451">
        <f t="shared" si="22"/>
        <v>2.2000000000000002</v>
      </c>
      <c r="R70" s="452">
        <f t="shared" si="23"/>
        <v>1.2</v>
      </c>
      <c r="S70" s="450">
        <f t="shared" si="24"/>
        <v>2.2000000000000002</v>
      </c>
      <c r="T70" s="548" t="str">
        <f t="shared" si="9"/>
        <v>C</v>
      </c>
    </row>
    <row r="71" spans="1:20" s="231" customFormat="1" x14ac:dyDescent="0.2">
      <c r="A71" s="231" t="str">
        <f t="shared" si="10"/>
        <v>California</v>
      </c>
      <c r="B71" s="442" t="str">
        <f t="shared" si="8"/>
        <v>California 49 A</v>
      </c>
      <c r="C71" s="442"/>
      <c r="D71" s="448">
        <f t="shared" si="11"/>
        <v>5.2</v>
      </c>
      <c r="E71" s="449">
        <f t="shared" si="12"/>
        <v>1.2</v>
      </c>
      <c r="F71" s="449">
        <f t="shared" si="13"/>
        <v>0.2</v>
      </c>
      <c r="G71" s="391">
        <f t="shared" ref="G71:I71" si="27">(G11-MIN(G$7:G$57))*5/(MAX(G$7:G$57)-MIN(G$7:G$57))+$A$66</f>
        <v>2.904846116803478</v>
      </c>
      <c r="H71" s="498">
        <f t="shared" si="27"/>
        <v>3.260520362276814</v>
      </c>
      <c r="I71" s="498">
        <f t="shared" si="27"/>
        <v>2.6563633742502843</v>
      </c>
      <c r="J71" s="499">
        <f t="shared" si="15"/>
        <v>0.2</v>
      </c>
      <c r="K71" s="448">
        <f t="shared" si="16"/>
        <v>4.2</v>
      </c>
      <c r="L71" s="448">
        <f t="shared" si="17"/>
        <v>5.2</v>
      </c>
      <c r="M71" s="448">
        <f t="shared" si="18"/>
        <v>5.2</v>
      </c>
      <c r="N71" s="500">
        <f t="shared" si="19"/>
        <v>5.2</v>
      </c>
      <c r="O71" s="391">
        <f t="shared" si="20"/>
        <v>5.2</v>
      </c>
      <c r="P71" s="450">
        <f t="shared" si="21"/>
        <v>3.2</v>
      </c>
      <c r="Q71" s="451">
        <f t="shared" si="22"/>
        <v>1.2</v>
      </c>
      <c r="R71" s="452">
        <f t="shared" si="23"/>
        <v>5.2</v>
      </c>
      <c r="S71" s="450">
        <f t="shared" si="24"/>
        <v>2.2000000000000002</v>
      </c>
      <c r="T71" s="548" t="str">
        <f t="shared" si="9"/>
        <v>A</v>
      </c>
    </row>
    <row r="72" spans="1:20" s="231" customFormat="1" x14ac:dyDescent="0.2">
      <c r="A72" s="231" t="str">
        <f t="shared" si="10"/>
        <v>Colorado</v>
      </c>
      <c r="B72" s="442" t="str">
        <f t="shared" si="8"/>
        <v>Colorado 59 A</v>
      </c>
      <c r="C72" s="442"/>
      <c r="D72" s="448">
        <f t="shared" si="11"/>
        <v>5.2</v>
      </c>
      <c r="E72" s="449">
        <f t="shared" si="12"/>
        <v>4.9000000000000004</v>
      </c>
      <c r="F72" s="449">
        <f t="shared" si="13"/>
        <v>0.2</v>
      </c>
      <c r="G72" s="391">
        <f t="shared" ref="G72:I72" si="28">(G12-MIN(G$7:G$57))*5/(MAX(G$7:G$57)-MIN(G$7:G$57))+$A$66</f>
        <v>4.4898783004533582</v>
      </c>
      <c r="H72" s="498">
        <f t="shared" si="28"/>
        <v>2.9207801117163439</v>
      </c>
      <c r="I72" s="498">
        <f t="shared" si="28"/>
        <v>2.378526830461305</v>
      </c>
      <c r="J72" s="499">
        <f t="shared" si="15"/>
        <v>2.2000000000000002</v>
      </c>
      <c r="K72" s="448">
        <f t="shared" si="16"/>
        <v>4.2</v>
      </c>
      <c r="L72" s="448">
        <f t="shared" si="17"/>
        <v>5.2</v>
      </c>
      <c r="M72" s="448">
        <f t="shared" si="18"/>
        <v>5.2</v>
      </c>
      <c r="N72" s="500">
        <f t="shared" si="19"/>
        <v>3.2</v>
      </c>
      <c r="O72" s="391">
        <f t="shared" si="20"/>
        <v>5.2</v>
      </c>
      <c r="P72" s="450">
        <f t="shared" si="21"/>
        <v>5.2</v>
      </c>
      <c r="Q72" s="451">
        <f t="shared" si="22"/>
        <v>5.2</v>
      </c>
      <c r="R72" s="452">
        <f t="shared" si="23"/>
        <v>1.2</v>
      </c>
      <c r="S72" s="450">
        <f t="shared" si="24"/>
        <v>5.2</v>
      </c>
      <c r="T72" s="548" t="str">
        <f t="shared" si="9"/>
        <v>A</v>
      </c>
    </row>
    <row r="73" spans="1:20" s="231" customFormat="1" x14ac:dyDescent="0.2">
      <c r="A73" s="231" t="str">
        <f t="shared" si="10"/>
        <v>Connecticut</v>
      </c>
      <c r="B73" s="442" t="str">
        <f t="shared" si="8"/>
        <v>Connecticut 35 B</v>
      </c>
      <c r="C73" s="442"/>
      <c r="D73" s="448">
        <f t="shared" si="11"/>
        <v>0.2</v>
      </c>
      <c r="E73" s="449">
        <f t="shared" si="12"/>
        <v>4.75</v>
      </c>
      <c r="F73" s="449">
        <f t="shared" si="13"/>
        <v>5.2</v>
      </c>
      <c r="G73" s="391">
        <f t="shared" ref="G73:I73" si="29">(G13-MIN(G$7:G$57))*5/(MAX(G$7:G$57)-MIN(G$7:G$57))+$A$66</f>
        <v>3.5039350998745054</v>
      </c>
      <c r="H73" s="498">
        <f t="shared" si="29"/>
        <v>2.831927035731606</v>
      </c>
      <c r="I73" s="498">
        <f t="shared" si="29"/>
        <v>2.8196040894496384</v>
      </c>
      <c r="J73" s="499">
        <f t="shared" si="15"/>
        <v>0.2</v>
      </c>
      <c r="K73" s="448">
        <f t="shared" si="16"/>
        <v>1.2</v>
      </c>
      <c r="L73" s="448">
        <f t="shared" si="17"/>
        <v>0.2</v>
      </c>
      <c r="M73" s="448">
        <f t="shared" si="18"/>
        <v>5.2</v>
      </c>
      <c r="N73" s="500">
        <f t="shared" si="19"/>
        <v>0.2</v>
      </c>
      <c r="O73" s="391">
        <f t="shared" si="20"/>
        <v>5.2</v>
      </c>
      <c r="P73" s="450">
        <f t="shared" si="21"/>
        <v>1.2</v>
      </c>
      <c r="Q73" s="451">
        <f t="shared" si="22"/>
        <v>2.2000000000000002</v>
      </c>
      <c r="R73" s="452">
        <f t="shared" si="23"/>
        <v>1.7</v>
      </c>
      <c r="S73" s="450">
        <f t="shared" si="24"/>
        <v>1.2</v>
      </c>
      <c r="T73" s="548" t="str">
        <f t="shared" si="9"/>
        <v>B</v>
      </c>
    </row>
    <row r="74" spans="1:20" s="231" customFormat="1" x14ac:dyDescent="0.2">
      <c r="A74" s="231" t="str">
        <f t="shared" si="10"/>
        <v>Delaware</v>
      </c>
      <c r="B74" s="442" t="str">
        <f t="shared" si="8"/>
        <v>Delaware 43 B</v>
      </c>
      <c r="C74" s="442"/>
      <c r="D74" s="448">
        <f t="shared" si="11"/>
        <v>0.2</v>
      </c>
      <c r="E74" s="449">
        <f t="shared" si="12"/>
        <v>4.75</v>
      </c>
      <c r="F74" s="449">
        <f t="shared" si="13"/>
        <v>0.2</v>
      </c>
      <c r="G74" s="391">
        <f t="shared" ref="G74:I74" si="30">(G14-MIN(G$7:G$57))*5/(MAX(G$7:G$57)-MIN(G$7:G$57))+$A$66</f>
        <v>3.3411098328179709</v>
      </c>
      <c r="H74" s="498">
        <f t="shared" si="30"/>
        <v>2.9682670140348826</v>
      </c>
      <c r="I74" s="498">
        <f t="shared" si="30"/>
        <v>4.5419423498269245</v>
      </c>
      <c r="J74" s="499">
        <f t="shared" si="15"/>
        <v>5.2</v>
      </c>
      <c r="K74" s="448">
        <f t="shared" si="16"/>
        <v>1.2</v>
      </c>
      <c r="L74" s="448">
        <f t="shared" si="17"/>
        <v>0.2</v>
      </c>
      <c r="M74" s="448">
        <f t="shared" si="18"/>
        <v>5.2</v>
      </c>
      <c r="N74" s="500">
        <f t="shared" si="19"/>
        <v>0.2</v>
      </c>
      <c r="O74" s="391">
        <f t="shared" si="20"/>
        <v>4.2</v>
      </c>
      <c r="P74" s="450">
        <f t="shared" si="21"/>
        <v>5.2</v>
      </c>
      <c r="Q74" s="451">
        <f t="shared" si="22"/>
        <v>1.2</v>
      </c>
      <c r="R74" s="452">
        <f t="shared" si="23"/>
        <v>5.2</v>
      </c>
      <c r="S74" s="450">
        <f t="shared" si="24"/>
        <v>2.2000000000000002</v>
      </c>
      <c r="T74" s="548" t="str">
        <f t="shared" si="9"/>
        <v>B</v>
      </c>
    </row>
    <row r="75" spans="1:20" s="231" customFormat="1" x14ac:dyDescent="0.2">
      <c r="A75" s="231" t="str">
        <f t="shared" si="10"/>
        <v>Dist.of Columbia</v>
      </c>
      <c r="B75" s="442" t="str">
        <f t="shared" si="8"/>
        <v>Dist.of Columbia 45 A</v>
      </c>
      <c r="C75" s="442"/>
      <c r="D75" s="448">
        <f t="shared" si="11"/>
        <v>0.2</v>
      </c>
      <c r="E75" s="449">
        <f t="shared" si="12"/>
        <v>0.2</v>
      </c>
      <c r="F75" s="449">
        <f t="shared" si="13"/>
        <v>0.2</v>
      </c>
      <c r="G75" s="391">
        <f t="shared" ref="G75:I75" si="31">(G15-MIN(G$7:G$57))*5/(MAX(G$7:G$57)-MIN(G$7:G$57))+$A$66</f>
        <v>2.0208003003935509</v>
      </c>
      <c r="H75" s="498">
        <f t="shared" si="31"/>
        <v>5.2</v>
      </c>
      <c r="I75" s="498">
        <f t="shared" si="31"/>
        <v>3.9046250313847746</v>
      </c>
      <c r="J75" s="499">
        <f t="shared" si="15"/>
        <v>1.2</v>
      </c>
      <c r="K75" s="448">
        <f t="shared" si="16"/>
        <v>4.2</v>
      </c>
      <c r="L75" s="448">
        <f t="shared" si="17"/>
        <v>0.2</v>
      </c>
      <c r="M75" s="448">
        <f t="shared" si="18"/>
        <v>5.2</v>
      </c>
      <c r="N75" s="500">
        <f t="shared" si="19"/>
        <v>5.2</v>
      </c>
      <c r="O75" s="391">
        <f t="shared" si="20"/>
        <v>5.2</v>
      </c>
      <c r="P75" s="450">
        <f t="shared" si="21"/>
        <v>5.2</v>
      </c>
      <c r="Q75" s="451">
        <f t="shared" si="22"/>
        <v>3.2</v>
      </c>
      <c r="R75" s="452">
        <f t="shared" si="23"/>
        <v>3.2</v>
      </c>
      <c r="S75" s="450">
        <f t="shared" si="24"/>
        <v>3.2</v>
      </c>
      <c r="T75" s="548" t="str">
        <f t="shared" si="9"/>
        <v>A</v>
      </c>
    </row>
    <row r="76" spans="1:20" s="231" customFormat="1" x14ac:dyDescent="0.2">
      <c r="A76" s="231" t="str">
        <f t="shared" si="10"/>
        <v>Florida</v>
      </c>
      <c r="B76" s="442" t="str">
        <f t="shared" si="8"/>
        <v>Florida 50 A</v>
      </c>
      <c r="C76" s="442"/>
      <c r="D76" s="448">
        <f t="shared" si="11"/>
        <v>0.2</v>
      </c>
      <c r="E76" s="449">
        <f t="shared" si="12"/>
        <v>3.7</v>
      </c>
      <c r="F76" s="449">
        <f t="shared" si="13"/>
        <v>3.2</v>
      </c>
      <c r="G76" s="391">
        <f t="shared" ref="G76:I76" si="32">(G16-MIN(G$7:G$57))*5/(MAX(G$7:G$57)-MIN(G$7:G$57))+$A$66</f>
        <v>3.5388519028156082</v>
      </c>
      <c r="H76" s="498">
        <f t="shared" si="32"/>
        <v>2.5679667022757107</v>
      </c>
      <c r="I76" s="498">
        <f t="shared" si="32"/>
        <v>3.1890312827583296</v>
      </c>
      <c r="J76" s="499">
        <f t="shared" si="15"/>
        <v>0.2</v>
      </c>
      <c r="K76" s="448">
        <f t="shared" si="16"/>
        <v>3.2</v>
      </c>
      <c r="L76" s="448">
        <f t="shared" si="17"/>
        <v>2.2000000000000002</v>
      </c>
      <c r="M76" s="448">
        <f t="shared" si="18"/>
        <v>5.2</v>
      </c>
      <c r="N76" s="500">
        <f t="shared" si="19"/>
        <v>5.2</v>
      </c>
      <c r="O76" s="391">
        <f t="shared" si="20"/>
        <v>5.2</v>
      </c>
      <c r="P76" s="450">
        <f t="shared" si="21"/>
        <v>5.2</v>
      </c>
      <c r="Q76" s="451">
        <f t="shared" si="22"/>
        <v>3.2</v>
      </c>
      <c r="R76" s="452">
        <f t="shared" si="23"/>
        <v>1.7</v>
      </c>
      <c r="S76" s="450">
        <f t="shared" si="24"/>
        <v>5.2</v>
      </c>
      <c r="T76" s="548" t="str">
        <f t="shared" si="9"/>
        <v>A</v>
      </c>
    </row>
    <row r="77" spans="1:20" s="231" customFormat="1" x14ac:dyDescent="0.2">
      <c r="A77" s="231" t="str">
        <f t="shared" si="10"/>
        <v>Georgia</v>
      </c>
      <c r="B77" s="442" t="str">
        <f t="shared" si="8"/>
        <v>Georgia 40 B</v>
      </c>
      <c r="C77" s="442"/>
      <c r="D77" s="448">
        <f t="shared" si="11"/>
        <v>0.2</v>
      </c>
      <c r="E77" s="449">
        <f t="shared" si="12"/>
        <v>1.2</v>
      </c>
      <c r="F77" s="449">
        <f t="shared" si="13"/>
        <v>0.2</v>
      </c>
      <c r="G77" s="391">
        <f t="shared" ref="G77:I77" si="33">(G17-MIN(G$7:G$57))*5/(MAX(G$7:G$57)-MIN(G$7:G$57))+$A$66</f>
        <v>2.7500937007781108</v>
      </c>
      <c r="H77" s="498">
        <f t="shared" si="33"/>
        <v>3.0278352933383492</v>
      </c>
      <c r="I77" s="498">
        <f t="shared" si="33"/>
        <v>3.5189763465476074</v>
      </c>
      <c r="J77" s="499">
        <f t="shared" si="15"/>
        <v>2.2000000000000002</v>
      </c>
      <c r="K77" s="448">
        <f t="shared" si="16"/>
        <v>1.2</v>
      </c>
      <c r="L77" s="448">
        <f t="shared" si="17"/>
        <v>2.8000000000000003</v>
      </c>
      <c r="M77" s="448">
        <f t="shared" si="18"/>
        <v>5.2</v>
      </c>
      <c r="N77" s="500">
        <f t="shared" si="19"/>
        <v>0.2</v>
      </c>
      <c r="O77" s="391">
        <f t="shared" si="20"/>
        <v>4.2</v>
      </c>
      <c r="P77" s="450">
        <f t="shared" si="21"/>
        <v>5.2</v>
      </c>
      <c r="Q77" s="451">
        <f t="shared" si="22"/>
        <v>5.2</v>
      </c>
      <c r="R77" s="452">
        <f t="shared" si="23"/>
        <v>0.7</v>
      </c>
      <c r="S77" s="450">
        <f t="shared" si="24"/>
        <v>5.2</v>
      </c>
      <c r="T77" s="548" t="str">
        <f t="shared" si="9"/>
        <v>B</v>
      </c>
    </row>
    <row r="78" spans="1:20" s="231" customFormat="1" x14ac:dyDescent="0.2">
      <c r="A78" s="231" t="str">
        <f t="shared" si="10"/>
        <v>Hawaii</v>
      </c>
      <c r="B78" s="442" t="str">
        <f t="shared" si="8"/>
        <v>Hawaii 53 A</v>
      </c>
      <c r="C78" s="442"/>
      <c r="D78" s="448">
        <f t="shared" si="11"/>
        <v>5.2</v>
      </c>
      <c r="E78" s="449">
        <f t="shared" si="12"/>
        <v>1.2</v>
      </c>
      <c r="F78" s="449">
        <f t="shared" si="13"/>
        <v>5.2</v>
      </c>
      <c r="G78" s="391">
        <f t="shared" ref="G78:I78" si="34">(G18-MIN(G$7:G$57))*5/(MAX(G$7:G$57)-MIN(G$7:G$57))+$A$66</f>
        <v>0.70675282365713121</v>
      </c>
      <c r="H78" s="498">
        <f t="shared" si="34"/>
        <v>1.9459232856074906</v>
      </c>
      <c r="I78" s="498">
        <f t="shared" si="34"/>
        <v>3.4161212816068267</v>
      </c>
      <c r="J78" s="499">
        <f t="shared" si="15"/>
        <v>2.2000000000000002</v>
      </c>
      <c r="K78" s="448">
        <f t="shared" si="16"/>
        <v>5.2</v>
      </c>
      <c r="L78" s="448">
        <f t="shared" si="17"/>
        <v>5.2</v>
      </c>
      <c r="M78" s="448">
        <f t="shared" si="18"/>
        <v>5.2</v>
      </c>
      <c r="N78" s="500">
        <f t="shared" si="19"/>
        <v>3.2</v>
      </c>
      <c r="O78" s="391">
        <f t="shared" si="20"/>
        <v>5.2</v>
      </c>
      <c r="P78" s="450">
        <f t="shared" si="21"/>
        <v>5.2</v>
      </c>
      <c r="Q78" s="451">
        <f t="shared" si="22"/>
        <v>3.2</v>
      </c>
      <c r="R78" s="452">
        <f t="shared" si="23"/>
        <v>1.2</v>
      </c>
      <c r="S78" s="450">
        <f t="shared" si="24"/>
        <v>3.2</v>
      </c>
      <c r="T78" s="548" t="str">
        <f t="shared" si="9"/>
        <v>A</v>
      </c>
    </row>
    <row r="79" spans="1:20" s="231" customFormat="1" x14ac:dyDescent="0.2">
      <c r="A79" s="231" t="str">
        <f t="shared" si="10"/>
        <v>Idaho</v>
      </c>
      <c r="B79" s="442" t="str">
        <f t="shared" si="8"/>
        <v>Idaho 33 B</v>
      </c>
      <c r="C79" s="442"/>
      <c r="D79" s="448">
        <f t="shared" si="11"/>
        <v>5.2</v>
      </c>
      <c r="E79" s="449">
        <f t="shared" si="12"/>
        <v>3.7</v>
      </c>
      <c r="F79" s="449">
        <f t="shared" si="13"/>
        <v>0.2</v>
      </c>
      <c r="G79" s="391">
        <f t="shared" ref="G79:I79" si="35">(G19-MIN(G$7:G$57))*5/(MAX(G$7:G$57)-MIN(G$7:G$57))+$A$66</f>
        <v>2.7972921139099562</v>
      </c>
      <c r="H79" s="498">
        <f t="shared" si="35"/>
        <v>3.3224369597384653</v>
      </c>
      <c r="I79" s="498">
        <f t="shared" si="35"/>
        <v>2.2368990686602315</v>
      </c>
      <c r="J79" s="499">
        <f t="shared" si="15"/>
        <v>0.2</v>
      </c>
      <c r="K79" s="448">
        <f t="shared" si="16"/>
        <v>3.2</v>
      </c>
      <c r="L79" s="448">
        <f t="shared" si="17"/>
        <v>0.2</v>
      </c>
      <c r="M79" s="448">
        <f t="shared" si="18"/>
        <v>0.2</v>
      </c>
      <c r="N79" s="500">
        <f t="shared" si="19"/>
        <v>5.2</v>
      </c>
      <c r="O79" s="391">
        <f t="shared" si="20"/>
        <v>5.2</v>
      </c>
      <c r="P79" s="450">
        <f t="shared" si="21"/>
        <v>0.2</v>
      </c>
      <c r="Q79" s="451">
        <f t="shared" si="22"/>
        <v>0.2</v>
      </c>
      <c r="R79" s="452">
        <f t="shared" si="23"/>
        <v>0.2</v>
      </c>
      <c r="S79" s="450">
        <f t="shared" si="24"/>
        <v>4.2</v>
      </c>
      <c r="T79" s="548" t="str">
        <f t="shared" si="9"/>
        <v>B</v>
      </c>
    </row>
    <row r="80" spans="1:20" s="231" customFormat="1" x14ac:dyDescent="0.2">
      <c r="A80" s="231" t="str">
        <f t="shared" si="10"/>
        <v>Illinois</v>
      </c>
      <c r="B80" s="442" t="str">
        <f t="shared" si="8"/>
        <v>Illinois 48 A</v>
      </c>
      <c r="C80" s="442"/>
      <c r="D80" s="448">
        <f t="shared" si="11"/>
        <v>0.2</v>
      </c>
      <c r="E80" s="449">
        <f t="shared" si="12"/>
        <v>1.2</v>
      </c>
      <c r="F80" s="449">
        <f t="shared" si="13"/>
        <v>0.2</v>
      </c>
      <c r="G80" s="391">
        <f t="shared" ref="G80:I80" si="36">(G20-MIN(G$7:G$57))*5/(MAX(G$7:G$57)-MIN(G$7:G$57))+$A$66</f>
        <v>2.6090183706921706</v>
      </c>
      <c r="H80" s="498">
        <f t="shared" si="36"/>
        <v>3.0777348473114881</v>
      </c>
      <c r="I80" s="498">
        <f t="shared" si="36"/>
        <v>2.9679730461782965</v>
      </c>
      <c r="J80" s="499">
        <f t="shared" si="15"/>
        <v>3.2</v>
      </c>
      <c r="K80" s="448">
        <f t="shared" si="16"/>
        <v>5.2</v>
      </c>
      <c r="L80" s="448">
        <f t="shared" si="17"/>
        <v>5.2</v>
      </c>
      <c r="M80" s="448">
        <f t="shared" si="18"/>
        <v>5.2</v>
      </c>
      <c r="N80" s="500">
        <f t="shared" si="19"/>
        <v>5.2</v>
      </c>
      <c r="O80" s="391">
        <f t="shared" si="20"/>
        <v>5.2</v>
      </c>
      <c r="P80" s="450">
        <f t="shared" si="21"/>
        <v>3.2</v>
      </c>
      <c r="Q80" s="451">
        <f t="shared" si="22"/>
        <v>1.2</v>
      </c>
      <c r="R80" s="452">
        <f t="shared" si="23"/>
        <v>5.2</v>
      </c>
      <c r="S80" s="450">
        <f t="shared" si="24"/>
        <v>2.2000000000000002</v>
      </c>
      <c r="T80" s="548" t="str">
        <f t="shared" si="9"/>
        <v>A</v>
      </c>
    </row>
    <row r="81" spans="1:20" s="231" customFormat="1" x14ac:dyDescent="0.2">
      <c r="A81" s="231" t="str">
        <f t="shared" si="10"/>
        <v>Indiana</v>
      </c>
      <c r="B81" s="442" t="str">
        <f t="shared" si="8"/>
        <v>Indiana 15 C</v>
      </c>
      <c r="C81" s="442"/>
      <c r="D81" s="448">
        <f t="shared" si="11"/>
        <v>0.2</v>
      </c>
      <c r="E81" s="449">
        <f t="shared" si="12"/>
        <v>0.2</v>
      </c>
      <c r="F81" s="449">
        <f t="shared" si="13"/>
        <v>0.2</v>
      </c>
      <c r="G81" s="391">
        <f t="shared" ref="G81:I81" si="37">(G21-MIN(G$7:G$57))*5/(MAX(G$7:G$57)-MIN(G$7:G$57))+$A$66</f>
        <v>1.4774456709755672</v>
      </c>
      <c r="H81" s="498">
        <f t="shared" si="37"/>
        <v>1.3315241134489684</v>
      </c>
      <c r="I81" s="498">
        <f t="shared" si="37"/>
        <v>3.9153964137232493</v>
      </c>
      <c r="J81" s="499">
        <f t="shared" si="15"/>
        <v>2.2000000000000002</v>
      </c>
      <c r="K81" s="448">
        <f t="shared" si="16"/>
        <v>0.2</v>
      </c>
      <c r="L81" s="448">
        <f t="shared" si="17"/>
        <v>0.2</v>
      </c>
      <c r="M81" s="448">
        <f t="shared" si="18"/>
        <v>0.2</v>
      </c>
      <c r="N81" s="500">
        <f t="shared" si="19"/>
        <v>3.2</v>
      </c>
      <c r="O81" s="391">
        <f t="shared" si="20"/>
        <v>2.1800000000000002</v>
      </c>
      <c r="P81" s="450">
        <f t="shared" si="21"/>
        <v>0.2</v>
      </c>
      <c r="Q81" s="451">
        <f t="shared" si="22"/>
        <v>0.2</v>
      </c>
      <c r="R81" s="452">
        <f t="shared" si="23"/>
        <v>0.2</v>
      </c>
      <c r="S81" s="450">
        <f t="shared" si="24"/>
        <v>2.2000000000000002</v>
      </c>
      <c r="T81" s="548" t="str">
        <f t="shared" si="9"/>
        <v>C</v>
      </c>
    </row>
    <row r="82" spans="1:20" s="231" customFormat="1" x14ac:dyDescent="0.2">
      <c r="A82" s="231" t="str">
        <f t="shared" si="10"/>
        <v>Iowa</v>
      </c>
      <c r="B82" s="442" t="str">
        <f t="shared" si="8"/>
        <v>Iowa 38 B</v>
      </c>
      <c r="C82" s="442"/>
      <c r="D82" s="448">
        <f t="shared" si="11"/>
        <v>5.2</v>
      </c>
      <c r="E82" s="449">
        <f t="shared" si="12"/>
        <v>0.2</v>
      </c>
      <c r="F82" s="449">
        <f t="shared" si="13"/>
        <v>0.2</v>
      </c>
      <c r="G82" s="391">
        <f t="shared" ref="G82:I82" si="38">(G22-MIN(G$7:G$57))*5/(MAX(G$7:G$57)-MIN(G$7:G$57))+$A$66</f>
        <v>3.855840483271022</v>
      </c>
      <c r="H82" s="498">
        <f t="shared" si="38"/>
        <v>4.0875421128153828</v>
      </c>
      <c r="I82" s="498">
        <f t="shared" si="38"/>
        <v>1.8948598845253151</v>
      </c>
      <c r="J82" s="499">
        <f t="shared" si="15"/>
        <v>0.2</v>
      </c>
      <c r="K82" s="448">
        <f t="shared" si="16"/>
        <v>1.2</v>
      </c>
      <c r="L82" s="448">
        <f t="shared" si="17"/>
        <v>1.2</v>
      </c>
      <c r="M82" s="448">
        <f t="shared" si="18"/>
        <v>5.2</v>
      </c>
      <c r="N82" s="500">
        <f t="shared" si="19"/>
        <v>0.2</v>
      </c>
      <c r="O82" s="391">
        <f t="shared" si="20"/>
        <v>5.2</v>
      </c>
      <c r="P82" s="450">
        <f t="shared" si="21"/>
        <v>5.2</v>
      </c>
      <c r="Q82" s="451">
        <f t="shared" si="22"/>
        <v>3.2</v>
      </c>
      <c r="R82" s="452">
        <f t="shared" si="23"/>
        <v>0.7</v>
      </c>
      <c r="S82" s="450">
        <f t="shared" si="24"/>
        <v>3.2</v>
      </c>
      <c r="T82" s="548" t="str">
        <f t="shared" si="9"/>
        <v>B</v>
      </c>
    </row>
    <row r="83" spans="1:20" s="231" customFormat="1" x14ac:dyDescent="0.2">
      <c r="A83" s="231" t="str">
        <f t="shared" si="10"/>
        <v>Kansas</v>
      </c>
      <c r="B83" s="442" t="str">
        <f t="shared" si="8"/>
        <v>Kansas 41 B</v>
      </c>
      <c r="C83" s="442"/>
      <c r="D83" s="448">
        <f t="shared" si="11"/>
        <v>0.2</v>
      </c>
      <c r="E83" s="449">
        <f t="shared" si="12"/>
        <v>4.2</v>
      </c>
      <c r="F83" s="449">
        <f t="shared" si="13"/>
        <v>0.2</v>
      </c>
      <c r="G83" s="391">
        <f t="shared" ref="G83:I83" si="39">(G23-MIN(G$7:G$57))*5/(MAX(G$7:G$57)-MIN(G$7:G$57))+$A$66</f>
        <v>2.3766122036185671</v>
      </c>
      <c r="H83" s="498">
        <f t="shared" si="39"/>
        <v>3.1650195809563839</v>
      </c>
      <c r="I83" s="498">
        <f t="shared" si="39"/>
        <v>1.7136105868435014</v>
      </c>
      <c r="J83" s="499">
        <f t="shared" si="15"/>
        <v>0.2</v>
      </c>
      <c r="K83" s="448">
        <f t="shared" si="16"/>
        <v>3.2</v>
      </c>
      <c r="L83" s="448">
        <f t="shared" si="17"/>
        <v>0.2</v>
      </c>
      <c r="M83" s="448">
        <f t="shared" si="18"/>
        <v>5.2</v>
      </c>
      <c r="N83" s="500">
        <f t="shared" si="19"/>
        <v>5.2</v>
      </c>
      <c r="O83" s="391">
        <f t="shared" si="20"/>
        <v>4.2</v>
      </c>
      <c r="P83" s="450">
        <f t="shared" si="21"/>
        <v>5.2</v>
      </c>
      <c r="Q83" s="451">
        <f t="shared" si="22"/>
        <v>3.2</v>
      </c>
      <c r="R83" s="452">
        <f t="shared" si="23"/>
        <v>1.7</v>
      </c>
      <c r="S83" s="450">
        <f t="shared" si="24"/>
        <v>4.2</v>
      </c>
      <c r="T83" s="548" t="str">
        <f t="shared" si="9"/>
        <v>B</v>
      </c>
    </row>
    <row r="84" spans="1:20" s="231" customFormat="1" x14ac:dyDescent="0.2">
      <c r="A84" s="231" t="str">
        <f t="shared" si="10"/>
        <v>Kentucky</v>
      </c>
      <c r="B84" s="442" t="str">
        <f t="shared" si="8"/>
        <v>Kentucky 35 B</v>
      </c>
      <c r="C84" s="442"/>
      <c r="D84" s="448">
        <f t="shared" si="11"/>
        <v>0.2</v>
      </c>
      <c r="E84" s="449">
        <f t="shared" si="12"/>
        <v>2.2000000000000002</v>
      </c>
      <c r="F84" s="449">
        <f t="shared" si="13"/>
        <v>0.2</v>
      </c>
      <c r="G84" s="391">
        <f t="shared" ref="G84:I84" si="40">(G24-MIN(G$7:G$57))*5/(MAX(G$7:G$57)-MIN(G$7:G$57))+$A$66</f>
        <v>2.1921856779829678</v>
      </c>
      <c r="H84" s="498">
        <f t="shared" si="40"/>
        <v>3.7856133959123905</v>
      </c>
      <c r="I84" s="498">
        <f t="shared" si="40"/>
        <v>3.5746244410545156</v>
      </c>
      <c r="J84" s="499">
        <f t="shared" si="15"/>
        <v>0.2</v>
      </c>
      <c r="K84" s="448">
        <f t="shared" si="16"/>
        <v>3.2</v>
      </c>
      <c r="L84" s="448">
        <f t="shared" si="17"/>
        <v>0.2</v>
      </c>
      <c r="M84" s="448">
        <f t="shared" si="18"/>
        <v>0.2</v>
      </c>
      <c r="N84" s="500">
        <f t="shared" si="19"/>
        <v>5.2</v>
      </c>
      <c r="O84" s="391">
        <f t="shared" si="20"/>
        <v>5.2</v>
      </c>
      <c r="P84" s="450">
        <f t="shared" si="21"/>
        <v>5.2</v>
      </c>
      <c r="Q84" s="451">
        <f t="shared" si="22"/>
        <v>3.2</v>
      </c>
      <c r="R84" s="452">
        <f t="shared" si="23"/>
        <v>1.2</v>
      </c>
      <c r="S84" s="450">
        <f t="shared" si="24"/>
        <v>2.2000000000000002</v>
      </c>
      <c r="T84" s="548" t="str">
        <f t="shared" si="9"/>
        <v>B</v>
      </c>
    </row>
    <row r="85" spans="1:20" s="231" customFormat="1" x14ac:dyDescent="0.2">
      <c r="A85" s="231" t="str">
        <f t="shared" si="10"/>
        <v>Louisiana</v>
      </c>
      <c r="B85" s="442" t="str">
        <f t="shared" si="8"/>
        <v>Louisiana 21 C</v>
      </c>
      <c r="C85" s="442"/>
      <c r="D85" s="448">
        <f t="shared" si="11"/>
        <v>0.2</v>
      </c>
      <c r="E85" s="449">
        <f t="shared" si="12"/>
        <v>1.45</v>
      </c>
      <c r="F85" s="449">
        <f t="shared" si="13"/>
        <v>0.2</v>
      </c>
      <c r="G85" s="391">
        <f t="shared" ref="G85:I85" si="41">(G25-MIN(G$7:G$57))*5/(MAX(G$7:G$57)-MIN(G$7:G$57))+$A$66</f>
        <v>2.1268273052835207</v>
      </c>
      <c r="H85" s="498">
        <f t="shared" si="41"/>
        <v>2.5969970249061558</v>
      </c>
      <c r="I85" s="498">
        <f t="shared" si="41"/>
        <v>3.7507967840195402</v>
      </c>
      <c r="J85" s="499">
        <f t="shared" si="15"/>
        <v>1.2</v>
      </c>
      <c r="K85" s="448">
        <f t="shared" si="16"/>
        <v>0.2</v>
      </c>
      <c r="L85" s="448">
        <f t="shared" si="17"/>
        <v>0.2</v>
      </c>
      <c r="M85" s="448">
        <f t="shared" si="18"/>
        <v>5.2</v>
      </c>
      <c r="N85" s="500">
        <f t="shared" si="19"/>
        <v>5.2</v>
      </c>
      <c r="O85" s="391">
        <f t="shared" si="20"/>
        <v>0.2</v>
      </c>
      <c r="P85" s="450">
        <f t="shared" si="21"/>
        <v>0.2</v>
      </c>
      <c r="Q85" s="451">
        <f t="shared" si="22"/>
        <v>0.2</v>
      </c>
      <c r="R85" s="452">
        <f t="shared" si="23"/>
        <v>0.2</v>
      </c>
      <c r="S85" s="450">
        <f t="shared" si="24"/>
        <v>1.2</v>
      </c>
      <c r="T85" s="548" t="str">
        <f t="shared" si="9"/>
        <v>C</v>
      </c>
    </row>
    <row r="86" spans="1:20" s="231" customFormat="1" x14ac:dyDescent="0.2">
      <c r="A86" s="231" t="str">
        <f t="shared" si="10"/>
        <v>Maine</v>
      </c>
      <c r="B86" s="442" t="str">
        <f t="shared" si="8"/>
        <v>Maine 39 B</v>
      </c>
      <c r="C86" s="442"/>
      <c r="D86" s="448">
        <f t="shared" si="11"/>
        <v>0.2</v>
      </c>
      <c r="E86" s="449">
        <f t="shared" si="12"/>
        <v>4.9517499999999997</v>
      </c>
      <c r="F86" s="449">
        <f t="shared" si="13"/>
        <v>5.2</v>
      </c>
      <c r="G86" s="391">
        <f t="shared" ref="G86:I86" si="42">(G26-MIN(G$7:G$57))*5/(MAX(G$7:G$57)-MIN(G$7:G$57))+$A$66</f>
        <v>4.4718588837602065</v>
      </c>
      <c r="H86" s="498">
        <f t="shared" si="42"/>
        <v>3.9860839082237312</v>
      </c>
      <c r="I86" s="498">
        <f t="shared" si="42"/>
        <v>3.3289476045895348</v>
      </c>
      <c r="J86" s="499">
        <f t="shared" si="15"/>
        <v>0.2</v>
      </c>
      <c r="K86" s="448">
        <f t="shared" si="16"/>
        <v>3.2</v>
      </c>
      <c r="L86" s="448">
        <f t="shared" si="17"/>
        <v>0.2</v>
      </c>
      <c r="M86" s="448">
        <f t="shared" si="18"/>
        <v>5.2</v>
      </c>
      <c r="N86" s="500">
        <f t="shared" si="19"/>
        <v>5.2</v>
      </c>
      <c r="O86" s="391">
        <f t="shared" si="20"/>
        <v>5.2</v>
      </c>
      <c r="P86" s="450">
        <f t="shared" si="21"/>
        <v>0.2</v>
      </c>
      <c r="Q86" s="451">
        <f t="shared" si="22"/>
        <v>0.2</v>
      </c>
      <c r="R86" s="452">
        <f t="shared" si="23"/>
        <v>0.2</v>
      </c>
      <c r="S86" s="450">
        <f t="shared" si="24"/>
        <v>0.2</v>
      </c>
      <c r="T86" s="548" t="str">
        <f t="shared" si="9"/>
        <v>B</v>
      </c>
    </row>
    <row r="87" spans="1:20" s="231" customFormat="1" x14ac:dyDescent="0.2">
      <c r="A87" s="231" t="str">
        <f t="shared" si="10"/>
        <v>Maryland</v>
      </c>
      <c r="B87" s="442" t="str">
        <f t="shared" si="8"/>
        <v>Maryland 40 B</v>
      </c>
      <c r="C87" s="442"/>
      <c r="D87" s="448">
        <f t="shared" si="11"/>
        <v>0.2</v>
      </c>
      <c r="E87" s="449">
        <f t="shared" si="12"/>
        <v>2.2000000000000002</v>
      </c>
      <c r="F87" s="449">
        <f t="shared" si="13"/>
        <v>3.2</v>
      </c>
      <c r="G87" s="391">
        <f t="shared" ref="G87:I87" si="43">(G27-MIN(G$7:G$57))*5/(MAX(G$7:G$57)-MIN(G$7:G$57))+$A$66</f>
        <v>3.4265669960947513</v>
      </c>
      <c r="H87" s="498">
        <f t="shared" si="43"/>
        <v>4.7731813562711976</v>
      </c>
      <c r="I87" s="498">
        <f t="shared" si="43"/>
        <v>5.2</v>
      </c>
      <c r="J87" s="499">
        <f t="shared" si="15"/>
        <v>3.2</v>
      </c>
      <c r="K87" s="448">
        <f t="shared" si="16"/>
        <v>1.2</v>
      </c>
      <c r="L87" s="448">
        <f t="shared" si="17"/>
        <v>0.2</v>
      </c>
      <c r="M87" s="448">
        <f t="shared" si="18"/>
        <v>0.2</v>
      </c>
      <c r="N87" s="500">
        <f t="shared" si="19"/>
        <v>0.2</v>
      </c>
      <c r="O87" s="391">
        <f t="shared" si="20"/>
        <v>5.2</v>
      </c>
      <c r="P87" s="450">
        <f t="shared" si="21"/>
        <v>5.2</v>
      </c>
      <c r="Q87" s="451">
        <f t="shared" si="22"/>
        <v>2.2000000000000002</v>
      </c>
      <c r="R87" s="452">
        <f t="shared" si="23"/>
        <v>1.2</v>
      </c>
      <c r="S87" s="450">
        <f t="shared" si="24"/>
        <v>5.2</v>
      </c>
      <c r="T87" s="548" t="str">
        <f t="shared" si="9"/>
        <v>B</v>
      </c>
    </row>
    <row r="88" spans="1:20" s="231" customFormat="1" x14ac:dyDescent="0.2">
      <c r="A88" s="231" t="str">
        <f t="shared" si="10"/>
        <v>Massachusetts</v>
      </c>
      <c r="B88" s="442" t="str">
        <f t="shared" si="8"/>
        <v>Massachusetts 48 A</v>
      </c>
      <c r="C88" s="442"/>
      <c r="D88" s="448">
        <f t="shared" si="11"/>
        <v>0.2</v>
      </c>
      <c r="E88" s="449">
        <f t="shared" si="12"/>
        <v>3.2</v>
      </c>
      <c r="F88" s="449">
        <f t="shared" si="13"/>
        <v>3.2</v>
      </c>
      <c r="G88" s="391">
        <f t="shared" ref="G88:I88" si="44">(G28-MIN(G$7:G$57))*5/(MAX(G$7:G$57)-MIN(G$7:G$57))+$A$66</f>
        <v>3.628112574202139</v>
      </c>
      <c r="H88" s="498">
        <f t="shared" si="44"/>
        <v>3.4128514985417193</v>
      </c>
      <c r="I88" s="498">
        <f t="shared" si="44"/>
        <v>1.3444710259401325</v>
      </c>
      <c r="J88" s="499">
        <f t="shared" si="15"/>
        <v>0.2</v>
      </c>
      <c r="K88" s="448">
        <f t="shared" si="16"/>
        <v>5.2</v>
      </c>
      <c r="L88" s="448">
        <f t="shared" si="17"/>
        <v>1.2</v>
      </c>
      <c r="M88" s="448">
        <f t="shared" si="18"/>
        <v>5.2</v>
      </c>
      <c r="N88" s="500">
        <f t="shared" si="19"/>
        <v>5.2</v>
      </c>
      <c r="O88" s="391">
        <f t="shared" si="20"/>
        <v>5.2</v>
      </c>
      <c r="P88" s="450">
        <f t="shared" si="21"/>
        <v>5.2</v>
      </c>
      <c r="Q88" s="451">
        <f t="shared" si="22"/>
        <v>3.2</v>
      </c>
      <c r="R88" s="452">
        <f t="shared" si="23"/>
        <v>4.2</v>
      </c>
      <c r="S88" s="450">
        <f t="shared" si="24"/>
        <v>1.2</v>
      </c>
      <c r="T88" s="548" t="str">
        <f t="shared" si="9"/>
        <v>A</v>
      </c>
    </row>
    <row r="89" spans="1:20" s="231" customFormat="1" x14ac:dyDescent="0.2">
      <c r="A89" s="231" t="str">
        <f t="shared" si="10"/>
        <v>Michigan</v>
      </c>
      <c r="B89" s="442" t="str">
        <f t="shared" si="8"/>
        <v>Michigan 55 A</v>
      </c>
      <c r="C89" s="442"/>
      <c r="D89" s="448">
        <f t="shared" si="11"/>
        <v>5.2</v>
      </c>
      <c r="E89" s="449">
        <f t="shared" si="12"/>
        <v>4.1500000000000004</v>
      </c>
      <c r="F89" s="449">
        <f t="shared" si="13"/>
        <v>3.2</v>
      </c>
      <c r="G89" s="391">
        <f t="shared" ref="G89:I89" si="45">(G29-MIN(G$7:G$57))*5/(MAX(G$7:G$57)-MIN(G$7:G$57))+$A$66</f>
        <v>3.986234078013343</v>
      </c>
      <c r="H89" s="498">
        <f t="shared" si="45"/>
        <v>2.9350025808625628</v>
      </c>
      <c r="I89" s="498">
        <f t="shared" si="45"/>
        <v>3.9995681531761256</v>
      </c>
      <c r="J89" s="499">
        <f t="shared" si="15"/>
        <v>2.2000000000000002</v>
      </c>
      <c r="K89" s="448">
        <f t="shared" si="16"/>
        <v>5.2</v>
      </c>
      <c r="L89" s="448">
        <f t="shared" si="17"/>
        <v>1.2</v>
      </c>
      <c r="M89" s="448">
        <f t="shared" si="18"/>
        <v>5.2</v>
      </c>
      <c r="N89" s="500">
        <f t="shared" si="19"/>
        <v>3.2</v>
      </c>
      <c r="O89" s="391">
        <f t="shared" si="20"/>
        <v>5.2</v>
      </c>
      <c r="P89" s="450">
        <f t="shared" si="21"/>
        <v>5.2</v>
      </c>
      <c r="Q89" s="451">
        <f t="shared" si="22"/>
        <v>2.2000000000000002</v>
      </c>
      <c r="R89" s="452">
        <f t="shared" si="23"/>
        <v>0.7</v>
      </c>
      <c r="S89" s="450">
        <f t="shared" si="24"/>
        <v>4.2</v>
      </c>
      <c r="T89" s="548" t="str">
        <f t="shared" si="9"/>
        <v>A</v>
      </c>
    </row>
    <row r="90" spans="1:20" s="231" customFormat="1" x14ac:dyDescent="0.2">
      <c r="A90" s="231" t="str">
        <f t="shared" si="10"/>
        <v>Minnesota</v>
      </c>
      <c r="B90" s="442" t="str">
        <f t="shared" si="8"/>
        <v>Minnesota 41 B</v>
      </c>
      <c r="C90" s="442"/>
      <c r="D90" s="448">
        <f t="shared" si="11"/>
        <v>0.2</v>
      </c>
      <c r="E90" s="449">
        <f t="shared" si="12"/>
        <v>4.2</v>
      </c>
      <c r="F90" s="449">
        <f t="shared" si="13"/>
        <v>5.2</v>
      </c>
      <c r="G90" s="391">
        <f t="shared" ref="G90:I90" si="46">(G30-MIN(G$7:G$57))*5/(MAX(G$7:G$57)-MIN(G$7:G$57))+$A$66</f>
        <v>5.2000000000000011</v>
      </c>
      <c r="H90" s="498">
        <f t="shared" si="46"/>
        <v>4.0042745020644892</v>
      </c>
      <c r="I90" s="498">
        <f t="shared" si="46"/>
        <v>3.1413298731280102</v>
      </c>
      <c r="J90" s="499">
        <f t="shared" si="15"/>
        <v>1.2</v>
      </c>
      <c r="K90" s="448">
        <f t="shared" si="16"/>
        <v>1.2</v>
      </c>
      <c r="L90" s="448">
        <f t="shared" si="17"/>
        <v>1.2</v>
      </c>
      <c r="M90" s="448">
        <f t="shared" si="18"/>
        <v>5.2</v>
      </c>
      <c r="N90" s="500">
        <f t="shared" si="19"/>
        <v>0.2</v>
      </c>
      <c r="O90" s="391">
        <f t="shared" si="20"/>
        <v>5.2</v>
      </c>
      <c r="P90" s="450">
        <f t="shared" si="21"/>
        <v>3.2</v>
      </c>
      <c r="Q90" s="451">
        <f t="shared" si="22"/>
        <v>1.2</v>
      </c>
      <c r="R90" s="452">
        <f t="shared" si="23"/>
        <v>1.7</v>
      </c>
      <c r="S90" s="450">
        <f t="shared" si="24"/>
        <v>2.2000000000000002</v>
      </c>
      <c r="T90" s="548" t="str">
        <f t="shared" si="9"/>
        <v>B</v>
      </c>
    </row>
    <row r="91" spans="1:20" s="231" customFormat="1" x14ac:dyDescent="0.2">
      <c r="A91" s="231" t="str">
        <f t="shared" si="10"/>
        <v>Mississippi</v>
      </c>
      <c r="B91" s="442" t="str">
        <f t="shared" si="8"/>
        <v>Mississippi 18 C</v>
      </c>
      <c r="C91" s="442"/>
      <c r="D91" s="448">
        <f t="shared" si="11"/>
        <v>0.2</v>
      </c>
      <c r="E91" s="449">
        <f t="shared" si="12"/>
        <v>0.2</v>
      </c>
      <c r="F91" s="449">
        <f t="shared" si="13"/>
        <v>0.2</v>
      </c>
      <c r="G91" s="391">
        <f t="shared" ref="G91:I91" si="47">(G31-MIN(G$7:G$57))*5/(MAX(G$7:G$57)-MIN(G$7:G$57))+$A$66</f>
        <v>1.2377382605146314</v>
      </c>
      <c r="H91" s="498">
        <f t="shared" si="47"/>
        <v>0.98462281543381192</v>
      </c>
      <c r="I91" s="498">
        <f t="shared" si="47"/>
        <v>4.9913931293451625</v>
      </c>
      <c r="J91" s="499">
        <f t="shared" si="15"/>
        <v>0.2</v>
      </c>
      <c r="K91" s="448">
        <f t="shared" si="16"/>
        <v>3.2</v>
      </c>
      <c r="L91" s="448">
        <f t="shared" si="17"/>
        <v>0.2</v>
      </c>
      <c r="M91" s="448">
        <f t="shared" si="18"/>
        <v>0.2</v>
      </c>
      <c r="N91" s="500">
        <f t="shared" si="19"/>
        <v>3.2</v>
      </c>
      <c r="O91" s="391">
        <f t="shared" si="20"/>
        <v>1.49</v>
      </c>
      <c r="P91" s="450">
        <f t="shared" si="21"/>
        <v>0.2</v>
      </c>
      <c r="Q91" s="451">
        <f t="shared" si="22"/>
        <v>0.2</v>
      </c>
      <c r="R91" s="452">
        <f t="shared" si="23"/>
        <v>0.2</v>
      </c>
      <c r="S91" s="450">
        <f t="shared" si="24"/>
        <v>4.2</v>
      </c>
      <c r="T91" s="548" t="str">
        <f t="shared" si="9"/>
        <v>C</v>
      </c>
    </row>
    <row r="92" spans="1:20" s="231" customFormat="1" x14ac:dyDescent="0.2">
      <c r="A92" s="231" t="str">
        <f t="shared" si="10"/>
        <v>Missouri</v>
      </c>
      <c r="B92" s="442" t="str">
        <f t="shared" si="8"/>
        <v>Missouri 40 B</v>
      </c>
      <c r="C92" s="442"/>
      <c r="D92" s="448">
        <f t="shared" si="11"/>
        <v>5.2</v>
      </c>
      <c r="E92" s="449">
        <f t="shared" si="12"/>
        <v>1.95</v>
      </c>
      <c r="F92" s="449">
        <f t="shared" si="13"/>
        <v>0.2</v>
      </c>
      <c r="G92" s="391">
        <f t="shared" ref="G92:I92" si="48">(G32-MIN(G$7:G$57))*5/(MAX(G$7:G$57)-MIN(G$7:G$57))+$A$66</f>
        <v>2.3524397846024598</v>
      </c>
      <c r="H92" s="498">
        <f t="shared" si="48"/>
        <v>3.3465822915653103</v>
      </c>
      <c r="I92" s="498">
        <f t="shared" si="48"/>
        <v>3.9910106207852549</v>
      </c>
      <c r="J92" s="499">
        <f t="shared" si="15"/>
        <v>0.2</v>
      </c>
      <c r="K92" s="448">
        <f t="shared" si="16"/>
        <v>1.2</v>
      </c>
      <c r="L92" s="448">
        <f t="shared" si="17"/>
        <v>0.2</v>
      </c>
      <c r="M92" s="448">
        <f t="shared" si="18"/>
        <v>5.2</v>
      </c>
      <c r="N92" s="500">
        <f t="shared" si="19"/>
        <v>0.2</v>
      </c>
      <c r="O92" s="391">
        <f t="shared" si="20"/>
        <v>5.2</v>
      </c>
      <c r="P92" s="450">
        <f t="shared" si="21"/>
        <v>5.2</v>
      </c>
      <c r="Q92" s="451">
        <f t="shared" si="22"/>
        <v>3.2</v>
      </c>
      <c r="R92" s="452">
        <f t="shared" si="23"/>
        <v>2.7</v>
      </c>
      <c r="S92" s="450">
        <f t="shared" si="24"/>
        <v>3.2</v>
      </c>
      <c r="T92" s="548" t="str">
        <f t="shared" si="9"/>
        <v>B</v>
      </c>
    </row>
    <row r="93" spans="1:20" s="231" customFormat="1" x14ac:dyDescent="0.2">
      <c r="A93" s="231" t="str">
        <f t="shared" si="10"/>
        <v>Montana</v>
      </c>
      <c r="B93" s="442" t="str">
        <f t="shared" si="8"/>
        <v>Montana 51 A</v>
      </c>
      <c r="C93" s="442"/>
      <c r="D93" s="448">
        <f t="shared" si="11"/>
        <v>5.2</v>
      </c>
      <c r="E93" s="449">
        <f t="shared" si="12"/>
        <v>4.9300000000000006</v>
      </c>
      <c r="F93" s="449">
        <f t="shared" si="13"/>
        <v>0.2</v>
      </c>
      <c r="G93" s="391">
        <f t="shared" ref="G93:I93" si="49">(G33-MIN(G$7:G$57))*5/(MAX(G$7:G$57)-MIN(G$7:G$57))+$A$66</f>
        <v>3.8268931102581596</v>
      </c>
      <c r="H93" s="498">
        <f t="shared" si="49"/>
        <v>2.8328446176170718</v>
      </c>
      <c r="I93" s="498">
        <f t="shared" si="49"/>
        <v>3.217265252276539</v>
      </c>
      <c r="J93" s="499">
        <f t="shared" si="15"/>
        <v>0.2</v>
      </c>
      <c r="K93" s="448">
        <f t="shared" si="16"/>
        <v>3.2</v>
      </c>
      <c r="L93" s="448">
        <f t="shared" si="17"/>
        <v>1.2</v>
      </c>
      <c r="M93" s="448">
        <f t="shared" si="18"/>
        <v>5.2</v>
      </c>
      <c r="N93" s="500">
        <f t="shared" si="19"/>
        <v>3.2</v>
      </c>
      <c r="O93" s="391">
        <f t="shared" si="20"/>
        <v>5.2</v>
      </c>
      <c r="P93" s="450">
        <f t="shared" si="21"/>
        <v>5.2</v>
      </c>
      <c r="Q93" s="451">
        <f t="shared" si="22"/>
        <v>3.2</v>
      </c>
      <c r="R93" s="452">
        <f t="shared" si="23"/>
        <v>3.2</v>
      </c>
      <c r="S93" s="450">
        <f t="shared" si="24"/>
        <v>4.2</v>
      </c>
      <c r="T93" s="548" t="str">
        <f t="shared" si="9"/>
        <v>A</v>
      </c>
    </row>
    <row r="94" spans="1:20" s="231" customFormat="1" x14ac:dyDescent="0.2">
      <c r="A94" s="231" t="str">
        <f t="shared" si="10"/>
        <v>Nebraska</v>
      </c>
      <c r="B94" s="442" t="str">
        <f t="shared" si="8"/>
        <v>Nebraska 22 C</v>
      </c>
      <c r="C94" s="442"/>
      <c r="D94" s="448">
        <f t="shared" si="11"/>
        <v>0.2</v>
      </c>
      <c r="E94" s="449">
        <f t="shared" si="12"/>
        <v>0.2</v>
      </c>
      <c r="F94" s="449">
        <f t="shared" si="13"/>
        <v>0.2</v>
      </c>
      <c r="G94" s="391">
        <f t="shared" ref="G94:I94" si="50">(G34-MIN(G$7:G$57))*5/(MAX(G$7:G$57)-MIN(G$7:G$57))+$A$66</f>
        <v>3.1830943023133944</v>
      </c>
      <c r="H94" s="498">
        <f t="shared" si="50"/>
        <v>1.5433436680122083</v>
      </c>
      <c r="I94" s="498">
        <f t="shared" si="50"/>
        <v>3.116148939004364</v>
      </c>
      <c r="J94" s="499">
        <f t="shared" si="15"/>
        <v>0.2</v>
      </c>
      <c r="K94" s="448">
        <f t="shared" si="16"/>
        <v>5.2</v>
      </c>
      <c r="L94" s="448">
        <f t="shared" si="17"/>
        <v>0.2</v>
      </c>
      <c r="M94" s="448">
        <f t="shared" si="18"/>
        <v>0.2</v>
      </c>
      <c r="N94" s="500">
        <f t="shared" si="19"/>
        <v>3.2</v>
      </c>
      <c r="O94" s="391">
        <f t="shared" si="20"/>
        <v>5.2</v>
      </c>
      <c r="P94" s="450">
        <f t="shared" si="21"/>
        <v>0.2</v>
      </c>
      <c r="Q94" s="451">
        <f t="shared" si="22"/>
        <v>0.2</v>
      </c>
      <c r="R94" s="452">
        <f t="shared" si="23"/>
        <v>0.2</v>
      </c>
      <c r="S94" s="450">
        <f t="shared" si="24"/>
        <v>2.2000000000000002</v>
      </c>
      <c r="T94" s="548" t="str">
        <f t="shared" si="9"/>
        <v>C</v>
      </c>
    </row>
    <row r="95" spans="1:20" s="231" customFormat="1" x14ac:dyDescent="0.2">
      <c r="A95" s="231" t="str">
        <f t="shared" si="10"/>
        <v>Nevada</v>
      </c>
      <c r="B95" s="442" t="str">
        <f t="shared" si="8"/>
        <v>Nevada 43 B</v>
      </c>
      <c r="C95" s="442"/>
      <c r="D95" s="448">
        <f t="shared" si="11"/>
        <v>0.2</v>
      </c>
      <c r="E95" s="449">
        <f t="shared" si="12"/>
        <v>1.2</v>
      </c>
      <c r="F95" s="449">
        <f t="shared" si="13"/>
        <v>0.2</v>
      </c>
      <c r="G95" s="391">
        <f t="shared" ref="G95:I95" si="51">(G35-MIN(G$7:G$57))*5/(MAX(G$7:G$57)-MIN(G$7:G$57))+$A$66</f>
        <v>2.2760169922082705</v>
      </c>
      <c r="H95" s="498">
        <f t="shared" si="51"/>
        <v>0.9262053209698351</v>
      </c>
      <c r="I95" s="498">
        <f t="shared" si="51"/>
        <v>2.4179278144717964</v>
      </c>
      <c r="J95" s="499">
        <f t="shared" si="15"/>
        <v>3.2</v>
      </c>
      <c r="K95" s="448">
        <f t="shared" si="16"/>
        <v>4.2</v>
      </c>
      <c r="L95" s="448">
        <f t="shared" si="17"/>
        <v>5.2</v>
      </c>
      <c r="M95" s="448">
        <f t="shared" si="18"/>
        <v>5.2</v>
      </c>
      <c r="N95" s="500">
        <f t="shared" si="19"/>
        <v>5.2</v>
      </c>
      <c r="O95" s="391">
        <f t="shared" si="20"/>
        <v>4.2</v>
      </c>
      <c r="P95" s="450">
        <f t="shared" si="21"/>
        <v>1.2</v>
      </c>
      <c r="Q95" s="451">
        <f t="shared" si="22"/>
        <v>3.2</v>
      </c>
      <c r="R95" s="452">
        <f t="shared" si="23"/>
        <v>5.2</v>
      </c>
      <c r="S95" s="450">
        <f t="shared" si="24"/>
        <v>2.2000000000000002</v>
      </c>
      <c r="T95" s="548" t="str">
        <f t="shared" si="9"/>
        <v>B</v>
      </c>
    </row>
    <row r="96" spans="1:20" s="231" customFormat="1" x14ac:dyDescent="0.2">
      <c r="A96" s="231" t="str">
        <f t="shared" si="10"/>
        <v>New Hampshire</v>
      </c>
      <c r="B96" s="442" t="str">
        <f t="shared" si="8"/>
        <v>New Hampshire 15 C</v>
      </c>
      <c r="C96" s="442"/>
      <c r="D96" s="448">
        <f t="shared" si="11"/>
        <v>0.2</v>
      </c>
      <c r="E96" s="449">
        <f t="shared" si="12"/>
        <v>1.2</v>
      </c>
      <c r="F96" s="449">
        <f t="shared" si="13"/>
        <v>0.2</v>
      </c>
      <c r="G96" s="391">
        <f t="shared" ref="G96:I96" si="52">(G36-MIN(G$7:G$57))*5/(MAX(G$7:G$57)-MIN(G$7:G$57))+$A$66</f>
        <v>4.2985442275901518</v>
      </c>
      <c r="H96" s="498">
        <f t="shared" si="52"/>
        <v>3.4962787550310548</v>
      </c>
      <c r="I96" s="498">
        <f t="shared" si="52"/>
        <v>1.1453601700702332</v>
      </c>
      <c r="J96" s="499">
        <f t="shared" si="15"/>
        <v>0.2</v>
      </c>
      <c r="K96" s="448">
        <f t="shared" si="16"/>
        <v>1.2</v>
      </c>
      <c r="L96" s="448">
        <f t="shared" si="17"/>
        <v>0.2</v>
      </c>
      <c r="M96" s="448">
        <f t="shared" si="18"/>
        <v>0.2</v>
      </c>
      <c r="N96" s="500">
        <f t="shared" si="19"/>
        <v>0.2</v>
      </c>
      <c r="O96" s="391">
        <f t="shared" si="20"/>
        <v>5.2</v>
      </c>
      <c r="P96" s="450">
        <f t="shared" si="21"/>
        <v>0.2</v>
      </c>
      <c r="Q96" s="451">
        <f t="shared" si="22"/>
        <v>0.2</v>
      </c>
      <c r="R96" s="452">
        <f t="shared" si="23"/>
        <v>0.2</v>
      </c>
      <c r="S96" s="450">
        <f t="shared" si="24"/>
        <v>0.2</v>
      </c>
      <c r="T96" s="548" t="str">
        <f t="shared" si="9"/>
        <v>C</v>
      </c>
    </row>
    <row r="97" spans="1:20" s="231" customFormat="1" x14ac:dyDescent="0.2">
      <c r="A97" s="231" t="str">
        <f t="shared" si="10"/>
        <v>New Jersey</v>
      </c>
      <c r="B97" s="442" t="str">
        <f t="shared" si="8"/>
        <v>New Jersey 44 A</v>
      </c>
      <c r="C97" s="442"/>
      <c r="D97" s="448">
        <f t="shared" si="11"/>
        <v>5.2</v>
      </c>
      <c r="E97" s="449">
        <f t="shared" si="12"/>
        <v>1.3</v>
      </c>
      <c r="F97" s="449">
        <f t="shared" si="13"/>
        <v>3.2</v>
      </c>
      <c r="G97" s="391">
        <f t="shared" ref="G97:I97" si="53">(G37-MIN(G$7:G$57))*5/(MAX(G$7:G$57)-MIN(G$7:G$57))+$A$66</f>
        <v>4.2603136266653037</v>
      </c>
      <c r="H97" s="498">
        <f t="shared" si="53"/>
        <v>4.7818505580796158</v>
      </c>
      <c r="I97" s="498">
        <f t="shared" si="53"/>
        <v>3.9841794390715402</v>
      </c>
      <c r="J97" s="499">
        <f t="shared" si="15"/>
        <v>0.2</v>
      </c>
      <c r="K97" s="448">
        <f t="shared" si="16"/>
        <v>4.2</v>
      </c>
      <c r="L97" s="448">
        <f t="shared" si="17"/>
        <v>5.2</v>
      </c>
      <c r="M97" s="448">
        <f t="shared" si="18"/>
        <v>5.2</v>
      </c>
      <c r="N97" s="500">
        <f t="shared" si="19"/>
        <v>5.2</v>
      </c>
      <c r="O97" s="391">
        <f t="shared" si="20"/>
        <v>1.0399999999999998</v>
      </c>
      <c r="P97" s="450">
        <f t="shared" si="21"/>
        <v>0.2</v>
      </c>
      <c r="Q97" s="451">
        <f t="shared" si="22"/>
        <v>0.2</v>
      </c>
      <c r="R97" s="452">
        <f t="shared" si="23"/>
        <v>0.2</v>
      </c>
      <c r="S97" s="450">
        <f t="shared" si="24"/>
        <v>3.2</v>
      </c>
      <c r="T97" s="548" t="str">
        <f t="shared" si="9"/>
        <v>A</v>
      </c>
    </row>
    <row r="98" spans="1:20" s="231" customFormat="1" x14ac:dyDescent="0.2">
      <c r="A98" s="231" t="str">
        <f t="shared" si="10"/>
        <v>New Mexico</v>
      </c>
      <c r="B98" s="442" t="str">
        <f t="shared" si="8"/>
        <v>New Mexico 35 B</v>
      </c>
      <c r="C98" s="442"/>
      <c r="D98" s="448">
        <f t="shared" si="11"/>
        <v>0.2</v>
      </c>
      <c r="E98" s="449">
        <f t="shared" si="12"/>
        <v>1.2</v>
      </c>
      <c r="F98" s="449">
        <f t="shared" si="13"/>
        <v>2.2000000000000002</v>
      </c>
      <c r="G98" s="391">
        <f t="shared" ref="G98:I98" si="54">(G38-MIN(G$7:G$57))*5/(MAX(G$7:G$57)-MIN(G$7:G$57))+$A$66</f>
        <v>1.4542542688931726</v>
      </c>
      <c r="H98" s="498">
        <f t="shared" si="54"/>
        <v>1.8391237310188389</v>
      </c>
      <c r="I98" s="498">
        <f t="shared" si="54"/>
        <v>2.1558059015719886</v>
      </c>
      <c r="J98" s="499">
        <f t="shared" si="15"/>
        <v>2.2000000000000002</v>
      </c>
      <c r="K98" s="448">
        <f t="shared" si="16"/>
        <v>1.2</v>
      </c>
      <c r="L98" s="448">
        <f t="shared" si="17"/>
        <v>0.2</v>
      </c>
      <c r="M98" s="448">
        <f t="shared" si="18"/>
        <v>5.2</v>
      </c>
      <c r="N98" s="500">
        <f t="shared" si="19"/>
        <v>0.2</v>
      </c>
      <c r="O98" s="391">
        <f t="shared" si="20"/>
        <v>5.2</v>
      </c>
      <c r="P98" s="450">
        <f t="shared" si="21"/>
        <v>5.2</v>
      </c>
      <c r="Q98" s="451">
        <f t="shared" si="22"/>
        <v>5.2</v>
      </c>
      <c r="R98" s="452">
        <f t="shared" si="23"/>
        <v>2.2000000000000002</v>
      </c>
      <c r="S98" s="450">
        <f t="shared" si="24"/>
        <v>2.2000000000000002</v>
      </c>
      <c r="T98" s="548" t="str">
        <f t="shared" si="9"/>
        <v>B</v>
      </c>
    </row>
    <row r="99" spans="1:20" s="231" customFormat="1" x14ac:dyDescent="0.2">
      <c r="A99" s="231" t="str">
        <f t="shared" si="10"/>
        <v>New York</v>
      </c>
      <c r="B99" s="442" t="str">
        <f t="shared" ref="B99:B117" si="55">CONCATENATE(B39, TEXT(T39," 00 "), T99)</f>
        <v>New York 39 B</v>
      </c>
      <c r="C99" s="442"/>
      <c r="D99" s="448">
        <f t="shared" si="11"/>
        <v>0.2</v>
      </c>
      <c r="E99" s="449">
        <f t="shared" si="12"/>
        <v>1.2</v>
      </c>
      <c r="F99" s="449">
        <f t="shared" si="13"/>
        <v>0.2</v>
      </c>
      <c r="G99" s="391">
        <f t="shared" ref="G99:I99" si="56">(G39-MIN(G$7:G$57))*5/(MAX(G$7:G$57)-MIN(G$7:G$57))+$A$66</f>
        <v>1.8759289236982089</v>
      </c>
      <c r="H99" s="498">
        <f t="shared" si="56"/>
        <v>2.4033281004243294</v>
      </c>
      <c r="I99" s="498">
        <f t="shared" si="56"/>
        <v>3.2511937589131814</v>
      </c>
      <c r="J99" s="499">
        <f t="shared" si="15"/>
        <v>5.2</v>
      </c>
      <c r="K99" s="448">
        <f t="shared" si="16"/>
        <v>3.2</v>
      </c>
      <c r="L99" s="448">
        <f t="shared" si="17"/>
        <v>0.2</v>
      </c>
      <c r="M99" s="448">
        <f t="shared" si="18"/>
        <v>0.2</v>
      </c>
      <c r="N99" s="500">
        <f t="shared" si="19"/>
        <v>5.2</v>
      </c>
      <c r="O99" s="391">
        <f t="shared" si="20"/>
        <v>5.2</v>
      </c>
      <c r="P99" s="450">
        <f t="shared" si="21"/>
        <v>5.2</v>
      </c>
      <c r="Q99" s="451">
        <f t="shared" si="22"/>
        <v>3.2</v>
      </c>
      <c r="R99" s="452">
        <f t="shared" si="23"/>
        <v>5.2</v>
      </c>
      <c r="S99" s="450">
        <f t="shared" si="24"/>
        <v>0.2</v>
      </c>
      <c r="T99" s="548" t="str">
        <f t="shared" ref="T99:T117" si="57">IF(T39&lt;PERCENTILE(T$7:T$57,0.333),"C",IF(T39&lt;PERCENTILE(T$7:T$57,0.667),"B","A"))</f>
        <v>B</v>
      </c>
    </row>
    <row r="100" spans="1:20" s="231" customFormat="1" x14ac:dyDescent="0.2">
      <c r="A100" s="231" t="str">
        <f t="shared" si="10"/>
        <v>North Carolina</v>
      </c>
      <c r="B100" s="442" t="str">
        <f t="shared" si="55"/>
        <v>North Carolina 31 C</v>
      </c>
      <c r="C100" s="442" t="s">
        <v>1767</v>
      </c>
      <c r="D100" s="448">
        <f t="shared" si="11"/>
        <v>0.2</v>
      </c>
      <c r="E100" s="449">
        <f t="shared" si="12"/>
        <v>1.2</v>
      </c>
      <c r="F100" s="449">
        <f t="shared" si="13"/>
        <v>0.2</v>
      </c>
      <c r="G100" s="391">
        <f t="shared" ref="G100:I100" si="58">(G40-MIN(G$7:G$57))*5/(MAX(G$7:G$57)-MIN(G$7:G$57))+$A$66</f>
        <v>3.5013505494352475</v>
      </c>
      <c r="H100" s="498">
        <f t="shared" si="58"/>
        <v>2.6475947964475095</v>
      </c>
      <c r="I100" s="498">
        <f t="shared" si="58"/>
        <v>4.0587679870125921</v>
      </c>
      <c r="J100" s="499">
        <f t="shared" si="15"/>
        <v>0.2</v>
      </c>
      <c r="K100" s="448">
        <f t="shared" si="16"/>
        <v>1.2</v>
      </c>
      <c r="L100" s="448">
        <f t="shared" si="17"/>
        <v>5.2</v>
      </c>
      <c r="M100" s="448">
        <f t="shared" si="18"/>
        <v>0.2</v>
      </c>
      <c r="N100" s="500">
        <f t="shared" si="19"/>
        <v>0.2</v>
      </c>
      <c r="O100" s="391">
        <f t="shared" si="20"/>
        <v>4.2</v>
      </c>
      <c r="P100" s="450">
        <f t="shared" si="21"/>
        <v>5.2</v>
      </c>
      <c r="Q100" s="451">
        <f t="shared" si="22"/>
        <v>5.2</v>
      </c>
      <c r="R100" s="452">
        <f t="shared" si="23"/>
        <v>0.7</v>
      </c>
      <c r="S100" s="450">
        <f t="shared" si="24"/>
        <v>0.2</v>
      </c>
      <c r="T100" s="548" t="str">
        <f t="shared" si="57"/>
        <v>C</v>
      </c>
    </row>
    <row r="101" spans="1:20" s="231" customFormat="1" x14ac:dyDescent="0.2">
      <c r="A101" s="231" t="str">
        <f t="shared" si="10"/>
        <v>North Dakota</v>
      </c>
      <c r="B101" s="442" t="str">
        <f t="shared" si="55"/>
        <v>North Dakota 17 C</v>
      </c>
      <c r="C101" s="442"/>
      <c r="D101" s="448">
        <f t="shared" si="11"/>
        <v>0.2</v>
      </c>
      <c r="E101" s="449">
        <f t="shared" si="12"/>
        <v>0.2</v>
      </c>
      <c r="F101" s="449">
        <f t="shared" si="13"/>
        <v>0.2</v>
      </c>
      <c r="G101" s="391">
        <f t="shared" ref="G101:I101" si="59">(G41-MIN(G$7:G$57))*5/(MAX(G$7:G$57)-MIN(G$7:G$57))+$A$66</f>
        <v>2.0947527028595885</v>
      </c>
      <c r="H101" s="498">
        <f t="shared" si="59"/>
        <v>1.9655532398141076</v>
      </c>
      <c r="I101" s="498">
        <f t="shared" si="59"/>
        <v>0.2</v>
      </c>
      <c r="J101" s="499">
        <f t="shared" si="15"/>
        <v>0.2</v>
      </c>
      <c r="K101" s="448">
        <f t="shared" si="16"/>
        <v>3.2</v>
      </c>
      <c r="L101" s="448">
        <f t="shared" si="17"/>
        <v>0.2</v>
      </c>
      <c r="M101" s="448">
        <f t="shared" si="18"/>
        <v>0.2</v>
      </c>
      <c r="N101" s="500">
        <f t="shared" si="19"/>
        <v>3.2</v>
      </c>
      <c r="O101" s="391">
        <f t="shared" si="20"/>
        <v>5.2</v>
      </c>
      <c r="P101" s="450">
        <f t="shared" si="21"/>
        <v>0.2</v>
      </c>
      <c r="Q101" s="451">
        <f t="shared" si="22"/>
        <v>0.2</v>
      </c>
      <c r="R101" s="452">
        <f t="shared" si="23"/>
        <v>0.2</v>
      </c>
      <c r="S101" s="450">
        <f t="shared" si="24"/>
        <v>2.2000000000000002</v>
      </c>
      <c r="T101" s="548" t="str">
        <f t="shared" si="57"/>
        <v>C</v>
      </c>
    </row>
    <row r="102" spans="1:20" s="231" customFormat="1" x14ac:dyDescent="0.2">
      <c r="A102" s="231" t="str">
        <f t="shared" si="10"/>
        <v>Ohio</v>
      </c>
      <c r="B102" s="442" t="str">
        <f t="shared" si="55"/>
        <v>Ohio 54 A</v>
      </c>
      <c r="C102" s="442"/>
      <c r="D102" s="448">
        <f t="shared" si="11"/>
        <v>0.2</v>
      </c>
      <c r="E102" s="449">
        <f t="shared" si="12"/>
        <v>1.2</v>
      </c>
      <c r="F102" s="449">
        <f t="shared" si="13"/>
        <v>0.2</v>
      </c>
      <c r="G102" s="391">
        <f t="shared" ref="G102:I102" si="60">(G42-MIN(G$7:G$57))*5/(MAX(G$7:G$57)-MIN(G$7:G$57))+$A$66</f>
        <v>2.6918953219005473</v>
      </c>
      <c r="H102" s="498">
        <f t="shared" si="60"/>
        <v>2.5627253893486373</v>
      </c>
      <c r="I102" s="498">
        <f t="shared" si="60"/>
        <v>3.6216173366476374</v>
      </c>
      <c r="J102" s="499">
        <f t="shared" si="15"/>
        <v>5.2</v>
      </c>
      <c r="K102" s="448">
        <f t="shared" si="16"/>
        <v>5.2</v>
      </c>
      <c r="L102" s="448">
        <f t="shared" si="17"/>
        <v>5.2</v>
      </c>
      <c r="M102" s="448">
        <f t="shared" si="18"/>
        <v>5.2</v>
      </c>
      <c r="N102" s="500">
        <f t="shared" si="19"/>
        <v>5.2</v>
      </c>
      <c r="O102" s="391">
        <f t="shared" si="20"/>
        <v>4.2</v>
      </c>
      <c r="P102" s="450">
        <f t="shared" si="21"/>
        <v>5.2</v>
      </c>
      <c r="Q102" s="451">
        <f t="shared" si="22"/>
        <v>3.2</v>
      </c>
      <c r="R102" s="452">
        <f t="shared" si="23"/>
        <v>2.7</v>
      </c>
      <c r="S102" s="450">
        <f t="shared" si="24"/>
        <v>5.2</v>
      </c>
      <c r="T102" s="548" t="str">
        <f t="shared" si="57"/>
        <v>A</v>
      </c>
    </row>
    <row r="103" spans="1:20" s="231" customFormat="1" x14ac:dyDescent="0.2">
      <c r="A103" s="231" t="str">
        <f t="shared" si="10"/>
        <v>Oklahoma</v>
      </c>
      <c r="B103" s="442" t="str">
        <f t="shared" si="55"/>
        <v>Oklahoma 14 C</v>
      </c>
      <c r="C103" s="442"/>
      <c r="D103" s="448">
        <f t="shared" si="11"/>
        <v>0.2</v>
      </c>
      <c r="E103" s="449">
        <f t="shared" si="12"/>
        <v>3.85</v>
      </c>
      <c r="F103" s="449">
        <f t="shared" si="13"/>
        <v>0.2</v>
      </c>
      <c r="G103" s="391">
        <f t="shared" ref="G103:I103" si="61">(G43-MIN(G$7:G$57))*5/(MAX(G$7:G$57)-MIN(G$7:G$57))+$A$66</f>
        <v>0.2</v>
      </c>
      <c r="H103" s="498">
        <f t="shared" si="61"/>
        <v>0.2</v>
      </c>
      <c r="I103" s="498">
        <f t="shared" si="61"/>
        <v>1.557637430317226</v>
      </c>
      <c r="J103" s="499">
        <f t="shared" si="15"/>
        <v>1.2</v>
      </c>
      <c r="K103" s="448">
        <f t="shared" si="16"/>
        <v>1.2</v>
      </c>
      <c r="L103" s="448">
        <f t="shared" si="17"/>
        <v>0.2</v>
      </c>
      <c r="M103" s="448">
        <f t="shared" si="18"/>
        <v>0.2</v>
      </c>
      <c r="N103" s="500">
        <f t="shared" si="19"/>
        <v>0.2</v>
      </c>
      <c r="O103" s="391">
        <f t="shared" si="20"/>
        <v>5.2</v>
      </c>
      <c r="P103" s="450">
        <f t="shared" si="21"/>
        <v>0.2</v>
      </c>
      <c r="Q103" s="451">
        <f t="shared" si="22"/>
        <v>0.2</v>
      </c>
      <c r="R103" s="452">
        <f t="shared" si="23"/>
        <v>0.2</v>
      </c>
      <c r="S103" s="450">
        <f t="shared" si="24"/>
        <v>2.2000000000000002</v>
      </c>
      <c r="T103" s="548" t="str">
        <f t="shared" si="57"/>
        <v>C</v>
      </c>
    </row>
    <row r="104" spans="1:20" s="231" customFormat="1" x14ac:dyDescent="0.2">
      <c r="A104" s="231" t="str">
        <f t="shared" si="10"/>
        <v>Oregon</v>
      </c>
      <c r="B104" s="442" t="str">
        <f t="shared" si="55"/>
        <v>Oregon 43 A</v>
      </c>
      <c r="C104" s="442"/>
      <c r="D104" s="448">
        <f t="shared" si="11"/>
        <v>0.2</v>
      </c>
      <c r="E104" s="449">
        <f t="shared" si="12"/>
        <v>0.2</v>
      </c>
      <c r="F104" s="449">
        <f t="shared" si="13"/>
        <v>0.2</v>
      </c>
      <c r="G104" s="391">
        <f t="shared" ref="G104:I104" si="62">(G44-MIN(G$7:G$57))*5/(MAX(G$7:G$57)-MIN(G$7:G$57))+$A$66</f>
        <v>4.3110259821435344</v>
      </c>
      <c r="H104" s="498">
        <f t="shared" si="62"/>
        <v>2.5865134944573334</v>
      </c>
      <c r="I104" s="498">
        <f t="shared" si="62"/>
        <v>2.2530123227119594</v>
      </c>
      <c r="J104" s="499">
        <f t="shared" si="15"/>
        <v>0.2</v>
      </c>
      <c r="K104" s="448">
        <f t="shared" si="16"/>
        <v>4.2</v>
      </c>
      <c r="L104" s="448">
        <f t="shared" si="17"/>
        <v>5.2</v>
      </c>
      <c r="M104" s="448">
        <f t="shared" si="18"/>
        <v>5.2</v>
      </c>
      <c r="N104" s="500">
        <f t="shared" si="19"/>
        <v>3.2</v>
      </c>
      <c r="O104" s="391">
        <f t="shared" si="20"/>
        <v>5.2</v>
      </c>
      <c r="P104" s="450">
        <f t="shared" si="21"/>
        <v>5.2</v>
      </c>
      <c r="Q104" s="451">
        <f t="shared" si="22"/>
        <v>3.2</v>
      </c>
      <c r="R104" s="452">
        <f t="shared" si="23"/>
        <v>1.7</v>
      </c>
      <c r="S104" s="450">
        <f t="shared" si="24"/>
        <v>3.2</v>
      </c>
      <c r="T104" s="548" t="str">
        <f t="shared" si="57"/>
        <v>A</v>
      </c>
    </row>
    <row r="105" spans="1:20" s="231" customFormat="1" x14ac:dyDescent="0.2">
      <c r="A105" s="231" t="str">
        <f t="shared" si="10"/>
        <v>Pennsylvania</v>
      </c>
      <c r="B105" s="442" t="str">
        <f t="shared" si="55"/>
        <v>Pennsylvania 31 C</v>
      </c>
      <c r="C105" s="442"/>
      <c r="D105" s="448">
        <f t="shared" si="11"/>
        <v>3.2</v>
      </c>
      <c r="E105" s="449">
        <f t="shared" si="12"/>
        <v>0.2</v>
      </c>
      <c r="F105" s="449">
        <f t="shared" si="13"/>
        <v>0.2</v>
      </c>
      <c r="G105" s="391">
        <f t="shared" ref="G105:I105" si="63">(G45-MIN(G$7:G$57))*5/(MAX(G$7:G$57)-MIN(G$7:G$57))+$A$66</f>
        <v>3.4158693444172359</v>
      </c>
      <c r="H105" s="498">
        <f t="shared" si="63"/>
        <v>2.2847711969187836</v>
      </c>
      <c r="I105" s="498">
        <f t="shared" si="63"/>
        <v>3.7850961314531704</v>
      </c>
      <c r="J105" s="499">
        <f t="shared" si="15"/>
        <v>0.2</v>
      </c>
      <c r="K105" s="448">
        <f t="shared" si="16"/>
        <v>1.2</v>
      </c>
      <c r="L105" s="448">
        <f t="shared" si="17"/>
        <v>0.2</v>
      </c>
      <c r="M105" s="448">
        <f t="shared" si="18"/>
        <v>5.2</v>
      </c>
      <c r="N105" s="500">
        <f t="shared" si="19"/>
        <v>0.2</v>
      </c>
      <c r="O105" s="391">
        <f t="shared" si="20"/>
        <v>4.2</v>
      </c>
      <c r="P105" s="450">
        <f t="shared" si="21"/>
        <v>1.2</v>
      </c>
      <c r="Q105" s="451">
        <f t="shared" si="22"/>
        <v>3.2</v>
      </c>
      <c r="R105" s="452">
        <f t="shared" si="23"/>
        <v>5.2</v>
      </c>
      <c r="S105" s="450">
        <f t="shared" si="24"/>
        <v>0.2</v>
      </c>
      <c r="T105" s="548" t="str">
        <f t="shared" si="57"/>
        <v>C</v>
      </c>
    </row>
    <row r="106" spans="1:20" s="231" customFormat="1" x14ac:dyDescent="0.2">
      <c r="A106" s="231" t="str">
        <f t="shared" si="10"/>
        <v>Rhode Island</v>
      </c>
      <c r="B106" s="442" t="str">
        <f t="shared" si="55"/>
        <v>Rhode Island 54 A</v>
      </c>
      <c r="C106" s="442"/>
      <c r="D106" s="448">
        <f t="shared" si="11"/>
        <v>0.2</v>
      </c>
      <c r="E106" s="449">
        <f t="shared" si="12"/>
        <v>3.2</v>
      </c>
      <c r="F106" s="449">
        <f t="shared" si="13"/>
        <v>3.2</v>
      </c>
      <c r="G106" s="391">
        <f t="shared" ref="G106:I106" si="64">(G46-MIN(G$7:G$57))*5/(MAX(G$7:G$57)-MIN(G$7:G$57))+$A$66</f>
        <v>2.3353895752769676</v>
      </c>
      <c r="H106" s="498">
        <f t="shared" si="64"/>
        <v>2.8063602275699706</v>
      </c>
      <c r="I106" s="498">
        <f t="shared" si="64"/>
        <v>4.4511863178300404</v>
      </c>
      <c r="J106" s="499">
        <f t="shared" si="15"/>
        <v>0.2</v>
      </c>
      <c r="K106" s="448">
        <f t="shared" si="16"/>
        <v>5.2</v>
      </c>
      <c r="L106" s="448">
        <f t="shared" si="17"/>
        <v>5.2</v>
      </c>
      <c r="M106" s="448">
        <f t="shared" si="18"/>
        <v>5.2</v>
      </c>
      <c r="N106" s="500">
        <f t="shared" si="19"/>
        <v>5.2</v>
      </c>
      <c r="O106" s="391">
        <f t="shared" si="20"/>
        <v>5.2</v>
      </c>
      <c r="P106" s="450">
        <f t="shared" si="21"/>
        <v>5.2</v>
      </c>
      <c r="Q106" s="451">
        <f t="shared" si="22"/>
        <v>5.2</v>
      </c>
      <c r="R106" s="452">
        <f t="shared" si="23"/>
        <v>0.7</v>
      </c>
      <c r="S106" s="450">
        <f t="shared" si="24"/>
        <v>4.2</v>
      </c>
      <c r="T106" s="548" t="str">
        <f t="shared" si="57"/>
        <v>A</v>
      </c>
    </row>
    <row r="107" spans="1:20" s="231" customFormat="1" x14ac:dyDescent="0.2">
      <c r="A107" s="231" t="str">
        <f t="shared" si="10"/>
        <v>South Carolina</v>
      </c>
      <c r="B107" s="442" t="str">
        <f t="shared" si="55"/>
        <v>South Carolina 25 C</v>
      </c>
      <c r="C107" s="442"/>
      <c r="D107" s="448">
        <f t="shared" si="11"/>
        <v>0.2</v>
      </c>
      <c r="E107" s="449">
        <f t="shared" si="12"/>
        <v>3.7</v>
      </c>
      <c r="F107" s="449">
        <f t="shared" si="13"/>
        <v>0.2</v>
      </c>
      <c r="G107" s="391">
        <f t="shared" ref="G107:I107" si="65">(G47-MIN(G$7:G$57))*5/(MAX(G$7:G$57)-MIN(G$7:G$57))+$A$66</f>
        <v>2.1069598099745885</v>
      </c>
      <c r="H107" s="498">
        <f t="shared" si="65"/>
        <v>3.5008330254506195</v>
      </c>
      <c r="I107" s="498">
        <f t="shared" si="65"/>
        <v>2.5141789285810958</v>
      </c>
      <c r="J107" s="499">
        <f t="shared" si="15"/>
        <v>0.2</v>
      </c>
      <c r="K107" s="448">
        <f t="shared" si="16"/>
        <v>1.2</v>
      </c>
      <c r="L107" s="448">
        <f t="shared" si="17"/>
        <v>0.2</v>
      </c>
      <c r="M107" s="448">
        <f t="shared" si="18"/>
        <v>5.2</v>
      </c>
      <c r="N107" s="500">
        <f t="shared" si="19"/>
        <v>0.2</v>
      </c>
      <c r="O107" s="391">
        <f t="shared" si="20"/>
        <v>4.2</v>
      </c>
      <c r="P107" s="450">
        <f t="shared" si="21"/>
        <v>0.2</v>
      </c>
      <c r="Q107" s="451">
        <f t="shared" si="22"/>
        <v>0.2</v>
      </c>
      <c r="R107" s="452">
        <f t="shared" si="23"/>
        <v>0.2</v>
      </c>
      <c r="S107" s="450">
        <f t="shared" si="24"/>
        <v>4.2</v>
      </c>
      <c r="T107" s="548" t="str">
        <f t="shared" si="57"/>
        <v>C</v>
      </c>
    </row>
    <row r="108" spans="1:20" s="231" customFormat="1" x14ac:dyDescent="0.2">
      <c r="A108" s="231" t="str">
        <f t="shared" si="10"/>
        <v>South Dakota</v>
      </c>
      <c r="B108" s="442" t="str">
        <f t="shared" si="55"/>
        <v>South Dakota 25 C</v>
      </c>
      <c r="C108" s="442"/>
      <c r="D108" s="448">
        <f t="shared" si="11"/>
        <v>0.2</v>
      </c>
      <c r="E108" s="449">
        <f t="shared" si="12"/>
        <v>3.2</v>
      </c>
      <c r="F108" s="449">
        <f t="shared" si="13"/>
        <v>0.2</v>
      </c>
      <c r="G108" s="391">
        <f t="shared" ref="G108:I108" si="66">(G48-MIN(G$7:G$57))*5/(MAX(G$7:G$57)-MIN(G$7:G$57))+$A$66</f>
        <v>2.3978195609521542</v>
      </c>
      <c r="H108" s="498">
        <f t="shared" si="66"/>
        <v>2.4850998861948552</v>
      </c>
      <c r="I108" s="498">
        <f t="shared" si="66"/>
        <v>2.3565213961870564</v>
      </c>
      <c r="J108" s="499">
        <f t="shared" si="15"/>
        <v>0.2</v>
      </c>
      <c r="K108" s="448">
        <f t="shared" si="16"/>
        <v>3.2</v>
      </c>
      <c r="L108" s="448">
        <f t="shared" si="17"/>
        <v>0.2</v>
      </c>
      <c r="M108" s="448">
        <f t="shared" si="18"/>
        <v>0.2</v>
      </c>
      <c r="N108" s="500">
        <f t="shared" si="19"/>
        <v>3.2</v>
      </c>
      <c r="O108" s="391">
        <f t="shared" si="20"/>
        <v>5.2</v>
      </c>
      <c r="P108" s="450">
        <f t="shared" si="21"/>
        <v>0.2</v>
      </c>
      <c r="Q108" s="451">
        <f t="shared" si="22"/>
        <v>0.2</v>
      </c>
      <c r="R108" s="452">
        <f t="shared" si="23"/>
        <v>0.2</v>
      </c>
      <c r="S108" s="450">
        <f t="shared" si="24"/>
        <v>4.2</v>
      </c>
      <c r="T108" s="548" t="str">
        <f t="shared" si="57"/>
        <v>C</v>
      </c>
    </row>
    <row r="109" spans="1:20" s="231" customFormat="1" x14ac:dyDescent="0.2">
      <c r="A109" s="231" t="str">
        <f t="shared" si="10"/>
        <v>Tennessee</v>
      </c>
      <c r="B109" s="442" t="str">
        <f t="shared" si="55"/>
        <v>Tennessee 22 C</v>
      </c>
      <c r="C109" s="442"/>
      <c r="D109" s="448">
        <f t="shared" si="11"/>
        <v>0.2</v>
      </c>
      <c r="E109" s="449">
        <f t="shared" si="12"/>
        <v>2.8000000000000003</v>
      </c>
      <c r="F109" s="449">
        <f t="shared" si="13"/>
        <v>0.2</v>
      </c>
      <c r="G109" s="391">
        <f t="shared" ref="G109:I109" si="67">(G49-MIN(G$7:G$57))*5/(MAX(G$7:G$57)-MIN(G$7:G$57))+$A$66</f>
        <v>1.1641321940560625</v>
      </c>
      <c r="H109" s="498">
        <f t="shared" si="67"/>
        <v>2.3859776826201955</v>
      </c>
      <c r="I109" s="498">
        <f t="shared" si="67"/>
        <v>4.2658731031882455</v>
      </c>
      <c r="J109" s="499">
        <f t="shared" si="15"/>
        <v>3.2</v>
      </c>
      <c r="K109" s="448">
        <f t="shared" si="16"/>
        <v>0.2</v>
      </c>
      <c r="L109" s="448">
        <f t="shared" si="17"/>
        <v>0.2</v>
      </c>
      <c r="M109" s="448">
        <f t="shared" si="18"/>
        <v>0.2</v>
      </c>
      <c r="N109" s="500">
        <f t="shared" si="19"/>
        <v>5.2</v>
      </c>
      <c r="O109" s="391">
        <f t="shared" si="20"/>
        <v>1.43</v>
      </c>
      <c r="P109" s="450">
        <f t="shared" si="21"/>
        <v>0.2</v>
      </c>
      <c r="Q109" s="451">
        <f t="shared" si="22"/>
        <v>0.2</v>
      </c>
      <c r="R109" s="452">
        <f t="shared" si="23"/>
        <v>0.2</v>
      </c>
      <c r="S109" s="450">
        <f t="shared" si="24"/>
        <v>3.2</v>
      </c>
      <c r="T109" s="548" t="str">
        <f t="shared" si="57"/>
        <v>C</v>
      </c>
    </row>
    <row r="110" spans="1:20" s="231" customFormat="1" x14ac:dyDescent="0.2">
      <c r="A110" s="231" t="str">
        <f t="shared" si="10"/>
        <v>Texas</v>
      </c>
      <c r="B110" s="442" t="str">
        <f t="shared" si="55"/>
        <v>Texas 35 B</v>
      </c>
      <c r="C110" s="442"/>
      <c r="D110" s="448">
        <f t="shared" si="11"/>
        <v>0.2</v>
      </c>
      <c r="E110" s="449">
        <f t="shared" si="12"/>
        <v>0.2</v>
      </c>
      <c r="F110" s="449">
        <f t="shared" si="13"/>
        <v>0.2</v>
      </c>
      <c r="G110" s="391">
        <f t="shared" ref="G110:I110" si="68">(G50-MIN(G$7:G$57))*5/(MAX(G$7:G$57)-MIN(G$7:G$57))+$A$66</f>
        <v>1.2875954672550387</v>
      </c>
      <c r="H110" s="498">
        <f t="shared" si="68"/>
        <v>1.7294522615661694</v>
      </c>
      <c r="I110" s="498">
        <f t="shared" si="68"/>
        <v>2.6817548666818078</v>
      </c>
      <c r="J110" s="499">
        <f t="shared" si="15"/>
        <v>0.2</v>
      </c>
      <c r="K110" s="448">
        <f t="shared" si="16"/>
        <v>0.2</v>
      </c>
      <c r="L110" s="448">
        <f t="shared" si="17"/>
        <v>0.2</v>
      </c>
      <c r="M110" s="448">
        <f t="shared" si="18"/>
        <v>5.2</v>
      </c>
      <c r="N110" s="500">
        <f t="shared" si="19"/>
        <v>5.2</v>
      </c>
      <c r="O110" s="391">
        <f t="shared" si="20"/>
        <v>2.6</v>
      </c>
      <c r="P110" s="450">
        <f t="shared" si="21"/>
        <v>5.2</v>
      </c>
      <c r="Q110" s="451">
        <f t="shared" si="22"/>
        <v>3.2</v>
      </c>
      <c r="R110" s="452">
        <f t="shared" si="23"/>
        <v>5.2</v>
      </c>
      <c r="S110" s="450">
        <f t="shared" si="24"/>
        <v>5.2</v>
      </c>
      <c r="T110" s="548" t="str">
        <f t="shared" si="57"/>
        <v>B</v>
      </c>
    </row>
    <row r="111" spans="1:20" s="231" customFormat="1" x14ac:dyDescent="0.2">
      <c r="A111" s="231" t="str">
        <f t="shared" si="10"/>
        <v>Utah</v>
      </c>
      <c r="B111" s="442" t="str">
        <f t="shared" si="55"/>
        <v>Utah 45 A</v>
      </c>
      <c r="C111" s="442"/>
      <c r="D111" s="448">
        <f t="shared" si="11"/>
        <v>0.2</v>
      </c>
      <c r="E111" s="449">
        <f t="shared" si="12"/>
        <v>0.2</v>
      </c>
      <c r="F111" s="449">
        <f t="shared" si="13"/>
        <v>0.2</v>
      </c>
      <c r="G111" s="391">
        <f t="shared" ref="G111:I111" si="69">(G51-MIN(G$7:G$57))*5/(MAX(G$7:G$57)-MIN(G$7:G$57))+$A$66</f>
        <v>3.0394626046152688</v>
      </c>
      <c r="H111" s="498">
        <f t="shared" si="69"/>
        <v>2.7640841727849557</v>
      </c>
      <c r="I111" s="498">
        <f t="shared" si="69"/>
        <v>2.9929465038266505</v>
      </c>
      <c r="J111" s="499">
        <f t="shared" si="15"/>
        <v>0.2</v>
      </c>
      <c r="K111" s="448">
        <f t="shared" si="16"/>
        <v>4.2</v>
      </c>
      <c r="L111" s="448">
        <f t="shared" si="17"/>
        <v>4.6000000000000005</v>
      </c>
      <c r="M111" s="448">
        <f t="shared" si="18"/>
        <v>5.2</v>
      </c>
      <c r="N111" s="500">
        <f t="shared" si="19"/>
        <v>3.2</v>
      </c>
      <c r="O111" s="391">
        <f t="shared" si="20"/>
        <v>5.2</v>
      </c>
      <c r="P111" s="450">
        <f t="shared" si="21"/>
        <v>5.2</v>
      </c>
      <c r="Q111" s="451">
        <f t="shared" si="22"/>
        <v>3.2</v>
      </c>
      <c r="R111" s="452">
        <f t="shared" si="23"/>
        <v>5.2</v>
      </c>
      <c r="S111" s="450">
        <f t="shared" si="24"/>
        <v>2.2000000000000002</v>
      </c>
      <c r="T111" s="548" t="str">
        <f t="shared" si="57"/>
        <v>A</v>
      </c>
    </row>
    <row r="112" spans="1:20" s="231" customFormat="1" x14ac:dyDescent="0.2">
      <c r="A112" s="231" t="str">
        <f t="shared" si="10"/>
        <v>Vermont</v>
      </c>
      <c r="B112" s="442" t="str">
        <f t="shared" si="55"/>
        <v>Vermont 40 B</v>
      </c>
      <c r="C112" s="442"/>
      <c r="D112" s="448">
        <f t="shared" si="11"/>
        <v>0.2</v>
      </c>
      <c r="E112" s="449">
        <f t="shared" si="12"/>
        <v>4.29</v>
      </c>
      <c r="F112" s="449">
        <f t="shared" si="13"/>
        <v>3.2</v>
      </c>
      <c r="G112" s="391">
        <f t="shared" ref="G112:I112" si="70">(G52-MIN(G$7:G$57))*5/(MAX(G$7:G$57)-MIN(G$7:G$57))+$A$66</f>
        <v>4.0491264277352546</v>
      </c>
      <c r="H112" s="498">
        <f t="shared" si="70"/>
        <v>2.1917897546806517</v>
      </c>
      <c r="I112" s="498">
        <f t="shared" si="70"/>
        <v>1.2598682078376033</v>
      </c>
      <c r="J112" s="499">
        <f t="shared" si="15"/>
        <v>0.2</v>
      </c>
      <c r="K112" s="448">
        <f t="shared" si="16"/>
        <v>1.2</v>
      </c>
      <c r="L112" s="448">
        <f t="shared" si="17"/>
        <v>0.2</v>
      </c>
      <c r="M112" s="448">
        <f t="shared" si="18"/>
        <v>5.2</v>
      </c>
      <c r="N112" s="500">
        <f t="shared" si="19"/>
        <v>0.2</v>
      </c>
      <c r="O112" s="391">
        <f t="shared" si="20"/>
        <v>5.2</v>
      </c>
      <c r="P112" s="450">
        <f t="shared" si="21"/>
        <v>4.2</v>
      </c>
      <c r="Q112" s="451">
        <f t="shared" si="22"/>
        <v>2.2000000000000002</v>
      </c>
      <c r="R112" s="452">
        <f t="shared" si="23"/>
        <v>5.2</v>
      </c>
      <c r="S112" s="450">
        <f t="shared" si="24"/>
        <v>4.2</v>
      </c>
      <c r="T112" s="548" t="str">
        <f t="shared" si="57"/>
        <v>B</v>
      </c>
    </row>
    <row r="113" spans="1:20" s="231" customFormat="1" x14ac:dyDescent="0.2">
      <c r="A113" s="231" t="str">
        <f t="shared" si="10"/>
        <v>Virginia</v>
      </c>
      <c r="B113" s="442" t="str">
        <f t="shared" si="55"/>
        <v>Virginia 31 C</v>
      </c>
      <c r="C113" s="442"/>
      <c r="D113" s="448">
        <f t="shared" si="11"/>
        <v>0.2</v>
      </c>
      <c r="E113" s="449">
        <f t="shared" si="12"/>
        <v>0.2</v>
      </c>
      <c r="F113" s="449">
        <f t="shared" si="13"/>
        <v>0.2</v>
      </c>
      <c r="G113" s="391">
        <f t="shared" ref="G113:I113" si="71">(G53-MIN(G$7:G$57))*5/(MAX(G$7:G$57)-MIN(G$7:G$57))+$A$66</f>
        <v>3.8066521130088935</v>
      </c>
      <c r="H113" s="498">
        <f t="shared" si="71"/>
        <v>2.247157389199772</v>
      </c>
      <c r="I113" s="498">
        <f t="shared" si="71"/>
        <v>2.8107879444909782</v>
      </c>
      <c r="J113" s="499">
        <f t="shared" si="15"/>
        <v>2.2000000000000002</v>
      </c>
      <c r="K113" s="448">
        <f t="shared" si="16"/>
        <v>1.2</v>
      </c>
      <c r="L113" s="448">
        <f t="shared" si="17"/>
        <v>0.2</v>
      </c>
      <c r="M113" s="448">
        <f t="shared" si="18"/>
        <v>5.2</v>
      </c>
      <c r="N113" s="500">
        <f t="shared" si="19"/>
        <v>0.2</v>
      </c>
      <c r="O113" s="391">
        <f t="shared" si="20"/>
        <v>5.2</v>
      </c>
      <c r="P113" s="450">
        <f t="shared" si="21"/>
        <v>5.2</v>
      </c>
      <c r="Q113" s="451">
        <f t="shared" si="22"/>
        <v>2.2000000000000002</v>
      </c>
      <c r="R113" s="452">
        <f t="shared" si="23"/>
        <v>1.2</v>
      </c>
      <c r="S113" s="450">
        <f t="shared" si="24"/>
        <v>2.2000000000000002</v>
      </c>
      <c r="T113" s="548" t="str">
        <f t="shared" si="57"/>
        <v>C</v>
      </c>
    </row>
    <row r="114" spans="1:20" s="231" customFormat="1" x14ac:dyDescent="0.2">
      <c r="A114" s="231" t="str">
        <f t="shared" si="10"/>
        <v>Washington</v>
      </c>
      <c r="B114" s="442" t="str">
        <f t="shared" si="55"/>
        <v>Washington 45 A</v>
      </c>
      <c r="C114" s="442"/>
      <c r="D114" s="448">
        <f t="shared" si="11"/>
        <v>5.2</v>
      </c>
      <c r="E114" s="449">
        <f t="shared" si="12"/>
        <v>3.7</v>
      </c>
      <c r="F114" s="449">
        <f t="shared" si="13"/>
        <v>0.2</v>
      </c>
      <c r="G114" s="391">
        <f t="shared" ref="G114:I114" si="72">(G54-MIN(G$7:G$57))*5/(MAX(G$7:G$57)-MIN(G$7:G$57))+$A$66</f>
        <v>4.3490343393661162</v>
      </c>
      <c r="H114" s="498">
        <f t="shared" si="72"/>
        <v>2.3751316821452315</v>
      </c>
      <c r="I114" s="498">
        <f t="shared" si="72"/>
        <v>2.2455216570887395</v>
      </c>
      <c r="J114" s="499">
        <f t="shared" si="15"/>
        <v>0.2</v>
      </c>
      <c r="K114" s="448">
        <f t="shared" si="16"/>
        <v>4.2</v>
      </c>
      <c r="L114" s="448">
        <f t="shared" si="17"/>
        <v>5.2</v>
      </c>
      <c r="M114" s="448">
        <f t="shared" si="18"/>
        <v>5.2</v>
      </c>
      <c r="N114" s="500">
        <f t="shared" si="19"/>
        <v>5.2</v>
      </c>
      <c r="O114" s="391">
        <f t="shared" si="20"/>
        <v>5.2</v>
      </c>
      <c r="P114" s="450">
        <f t="shared" si="21"/>
        <v>3.2</v>
      </c>
      <c r="Q114" s="451">
        <f t="shared" si="22"/>
        <v>1.2</v>
      </c>
      <c r="R114" s="452">
        <f t="shared" si="23"/>
        <v>0.7</v>
      </c>
      <c r="S114" s="450">
        <f t="shared" si="24"/>
        <v>0.2</v>
      </c>
      <c r="T114" s="548" t="str">
        <f t="shared" si="57"/>
        <v>A</v>
      </c>
    </row>
    <row r="115" spans="1:20" s="231" customFormat="1" x14ac:dyDescent="0.2">
      <c r="A115" s="231" t="str">
        <f t="shared" si="10"/>
        <v>West Virginia</v>
      </c>
      <c r="B115" s="442" t="str">
        <f t="shared" si="55"/>
        <v>West Virginia 43 A</v>
      </c>
      <c r="C115" s="442"/>
      <c r="D115" s="448">
        <f t="shared" si="11"/>
        <v>0.2</v>
      </c>
      <c r="E115" s="449">
        <f t="shared" si="12"/>
        <v>1.2</v>
      </c>
      <c r="F115" s="449">
        <f t="shared" si="13"/>
        <v>2.2000000000000002</v>
      </c>
      <c r="G115" s="391">
        <f t="shared" ref="G115:I115" si="73">(G55-MIN(G$7:G$57))*5/(MAX(G$7:G$57)-MIN(G$7:G$57))+$A$66</f>
        <v>0.71885042578007341</v>
      </c>
      <c r="H115" s="498">
        <f t="shared" si="73"/>
        <v>1.1658846168018673</v>
      </c>
      <c r="I115" s="498">
        <f t="shared" si="73"/>
        <v>4.8703390169430589</v>
      </c>
      <c r="J115" s="499">
        <f t="shared" si="15"/>
        <v>2.2000000000000002</v>
      </c>
      <c r="K115" s="448">
        <f t="shared" si="16"/>
        <v>3.2</v>
      </c>
      <c r="L115" s="448">
        <f t="shared" si="17"/>
        <v>0.2</v>
      </c>
      <c r="M115" s="448">
        <f t="shared" si="18"/>
        <v>5.2</v>
      </c>
      <c r="N115" s="500">
        <f t="shared" si="19"/>
        <v>5.2</v>
      </c>
      <c r="O115" s="391">
        <f t="shared" si="20"/>
        <v>4.2</v>
      </c>
      <c r="P115" s="450">
        <f t="shared" si="21"/>
        <v>5.2</v>
      </c>
      <c r="Q115" s="451">
        <f t="shared" si="22"/>
        <v>3.2</v>
      </c>
      <c r="R115" s="452">
        <f t="shared" si="23"/>
        <v>5.2</v>
      </c>
      <c r="S115" s="450">
        <f t="shared" si="24"/>
        <v>2.2000000000000002</v>
      </c>
      <c r="T115" s="548" t="str">
        <f t="shared" si="57"/>
        <v>A</v>
      </c>
    </row>
    <row r="116" spans="1:20" s="231" customFormat="1" x14ac:dyDescent="0.2">
      <c r="A116" s="231" t="str">
        <f t="shared" si="10"/>
        <v>Wisconsin</v>
      </c>
      <c r="B116" s="442" t="str">
        <f t="shared" si="55"/>
        <v>Wisconsin 33 C</v>
      </c>
      <c r="C116" s="442"/>
      <c r="D116" s="448">
        <f t="shared" si="11"/>
        <v>0.2</v>
      </c>
      <c r="E116" s="449">
        <f t="shared" si="12"/>
        <v>4.2</v>
      </c>
      <c r="F116" s="449">
        <f t="shared" si="13"/>
        <v>0.2</v>
      </c>
      <c r="G116" s="391">
        <f t="shared" ref="G116:I116" si="74">(G56-MIN(G$7:G$57))*5/(MAX(G$7:G$57)-MIN(G$7:G$57))+$A$66</f>
        <v>4.3612479890011091</v>
      </c>
      <c r="H116" s="498">
        <f t="shared" si="74"/>
        <v>2.59400585659654</v>
      </c>
      <c r="I116" s="498">
        <f t="shared" si="74"/>
        <v>1.7905406450158503</v>
      </c>
      <c r="J116" s="499">
        <f t="shared" si="15"/>
        <v>0.2</v>
      </c>
      <c r="K116" s="448">
        <f t="shared" si="16"/>
        <v>1.2</v>
      </c>
      <c r="L116" s="448">
        <f t="shared" si="17"/>
        <v>0.2</v>
      </c>
      <c r="M116" s="448">
        <f t="shared" si="18"/>
        <v>5.2</v>
      </c>
      <c r="N116" s="500">
        <f t="shared" si="19"/>
        <v>0.2</v>
      </c>
      <c r="O116" s="391">
        <f t="shared" si="20"/>
        <v>5.2</v>
      </c>
      <c r="P116" s="450">
        <f t="shared" si="21"/>
        <v>3.2</v>
      </c>
      <c r="Q116" s="451">
        <f t="shared" si="22"/>
        <v>1.2</v>
      </c>
      <c r="R116" s="452">
        <f t="shared" si="23"/>
        <v>2.2000000000000002</v>
      </c>
      <c r="S116" s="450">
        <f t="shared" si="24"/>
        <v>4.2</v>
      </c>
      <c r="T116" s="548" t="str">
        <f t="shared" si="57"/>
        <v>C</v>
      </c>
    </row>
    <row r="117" spans="1:20" s="231" customFormat="1" x14ac:dyDescent="0.2">
      <c r="A117" s="231" t="str">
        <f t="shared" si="10"/>
        <v>Wyoming</v>
      </c>
      <c r="B117" s="442" t="str">
        <f t="shared" si="55"/>
        <v>Wyoming 19 C</v>
      </c>
      <c r="C117" s="442"/>
      <c r="D117" s="448">
        <f t="shared" si="11"/>
        <v>0.2</v>
      </c>
      <c r="E117" s="449">
        <f t="shared" si="12"/>
        <v>2.95</v>
      </c>
      <c r="F117" s="449">
        <f t="shared" si="13"/>
        <v>0.2</v>
      </c>
      <c r="G117" s="391">
        <f t="shared" ref="G117:I117" si="75">(G57-MIN(G$7:G$57))*5/(MAX(G$7:G$57)-MIN(G$7:G$57))+$A$66</f>
        <v>2.1168704689174302</v>
      </c>
      <c r="H117" s="498">
        <f t="shared" si="75"/>
        <v>2.5047430925358394</v>
      </c>
      <c r="I117" s="498">
        <f t="shared" si="75"/>
        <v>3.4256558745798662</v>
      </c>
      <c r="J117" s="499">
        <f t="shared" si="15"/>
        <v>0.2</v>
      </c>
      <c r="K117" s="448">
        <f t="shared" si="16"/>
        <v>1.2</v>
      </c>
      <c r="L117" s="448">
        <f t="shared" si="17"/>
        <v>0.2</v>
      </c>
      <c r="M117" s="448">
        <f t="shared" si="18"/>
        <v>0.2</v>
      </c>
      <c r="N117" s="500">
        <f t="shared" si="19"/>
        <v>0.2</v>
      </c>
      <c r="O117" s="391">
        <f t="shared" si="20"/>
        <v>4.2</v>
      </c>
      <c r="P117" s="450">
        <f t="shared" si="21"/>
        <v>0.2</v>
      </c>
      <c r="Q117" s="451">
        <f t="shared" si="22"/>
        <v>0.2</v>
      </c>
      <c r="R117" s="452">
        <f t="shared" si="23"/>
        <v>0.2</v>
      </c>
      <c r="S117" s="450">
        <f t="shared" si="24"/>
        <v>4.2</v>
      </c>
      <c r="T117" s="548" t="str">
        <f t="shared" si="57"/>
        <v>C</v>
      </c>
    </row>
    <row r="118" spans="1:20" s="438" customFormat="1" x14ac:dyDescent="0.2">
      <c r="B118" s="430"/>
      <c r="C118" s="439"/>
      <c r="D118" s="453"/>
      <c r="E118" s="525"/>
      <c r="F118" s="525"/>
      <c r="G118" s="501"/>
      <c r="H118" s="501"/>
      <c r="I118" s="501"/>
      <c r="J118" s="502"/>
      <c r="K118" s="503"/>
      <c r="L118" s="503"/>
      <c r="M118" s="503"/>
      <c r="N118" s="504"/>
      <c r="O118" s="505"/>
      <c r="P118" s="506"/>
      <c r="Q118" s="507"/>
      <c r="R118" s="508"/>
      <c r="S118" s="506"/>
      <c r="T118" s="549"/>
    </row>
    <row r="119" spans="1:20" s="232" customFormat="1" x14ac:dyDescent="0.2">
      <c r="B119" s="454" t="s">
        <v>372</v>
      </c>
      <c r="C119" s="454"/>
      <c r="D119" s="455"/>
      <c r="E119" s="526"/>
      <c r="F119" s="526"/>
      <c r="G119" s="509"/>
      <c r="H119" s="510"/>
      <c r="I119" s="510"/>
      <c r="J119" s="511"/>
      <c r="K119" s="455"/>
      <c r="L119" s="455"/>
      <c r="M119" s="455"/>
      <c r="N119" s="512"/>
      <c r="O119" s="392"/>
      <c r="P119" s="456"/>
      <c r="Q119" s="457"/>
      <c r="R119" s="458"/>
      <c r="S119" s="456"/>
      <c r="T119" s="550"/>
    </row>
    <row r="120" spans="1:20" s="233" customFormat="1" x14ac:dyDescent="0.2">
      <c r="A120" s="233">
        <v>0.4</v>
      </c>
      <c r="B120" s="459"/>
      <c r="C120" s="459"/>
      <c r="D120" s="460" t="s">
        <v>207</v>
      </c>
      <c r="E120" s="461" t="s">
        <v>383</v>
      </c>
      <c r="F120" s="461" t="s">
        <v>1823</v>
      </c>
      <c r="G120" s="509" t="s">
        <v>204</v>
      </c>
      <c r="H120" s="513" t="s">
        <v>381</v>
      </c>
      <c r="I120" s="513" t="s">
        <v>382</v>
      </c>
      <c r="J120" s="514" t="s">
        <v>802</v>
      </c>
      <c r="K120" s="515" t="s">
        <v>368</v>
      </c>
      <c r="L120" s="515" t="s">
        <v>214</v>
      </c>
      <c r="M120" s="515" t="s">
        <v>209</v>
      </c>
      <c r="N120" s="516" t="s">
        <v>208</v>
      </c>
      <c r="O120" s="393" t="s">
        <v>212</v>
      </c>
      <c r="P120" s="456" t="s">
        <v>213</v>
      </c>
      <c r="Q120" s="457" t="s">
        <v>223</v>
      </c>
      <c r="R120" s="462" t="s">
        <v>206</v>
      </c>
      <c r="S120" s="456" t="s">
        <v>205</v>
      </c>
      <c r="T120" s="551"/>
    </row>
    <row r="121" spans="1:20" s="232" customFormat="1" x14ac:dyDescent="0.2">
      <c r="B121" s="454" t="str">
        <f t="shared" ref="B121:B152" si="76">B67</f>
        <v>Alabama 21 C</v>
      </c>
      <c r="C121" s="454"/>
      <c r="D121" s="392">
        <f>5-D67+$A$120+$A$66</f>
        <v>5.4</v>
      </c>
      <c r="E121" s="392">
        <f t="shared" ref="E121:S121" si="77">5-E67+$A$120+$A$66</f>
        <v>5.4</v>
      </c>
      <c r="F121" s="392">
        <f t="shared" si="77"/>
        <v>5.4</v>
      </c>
      <c r="G121" s="392">
        <f t="shared" si="77"/>
        <v>3.7708154785916808</v>
      </c>
      <c r="H121" s="392">
        <f t="shared" si="77"/>
        <v>3.0786356773059147</v>
      </c>
      <c r="I121" s="392">
        <f t="shared" si="77"/>
        <v>1.9814514158937231</v>
      </c>
      <c r="J121" s="392">
        <f t="shared" si="77"/>
        <v>5.4</v>
      </c>
      <c r="K121" s="392">
        <f t="shared" si="77"/>
        <v>4.4000000000000004</v>
      </c>
      <c r="L121" s="392">
        <f t="shared" si="77"/>
        <v>5.4</v>
      </c>
      <c r="M121" s="392">
        <f t="shared" si="77"/>
        <v>0.39999999999999986</v>
      </c>
      <c r="N121" s="392">
        <f t="shared" si="77"/>
        <v>5.4</v>
      </c>
      <c r="O121" s="392">
        <f t="shared" si="77"/>
        <v>0.39999999999999986</v>
      </c>
      <c r="P121" s="392">
        <f t="shared" si="77"/>
        <v>5.4</v>
      </c>
      <c r="Q121" s="463">
        <f t="shared" si="77"/>
        <v>5.4</v>
      </c>
      <c r="R121" s="392">
        <f t="shared" si="77"/>
        <v>5.4</v>
      </c>
      <c r="S121" s="392">
        <f t="shared" si="77"/>
        <v>2.4</v>
      </c>
      <c r="T121" s="552"/>
    </row>
    <row r="122" spans="1:20" s="232" customFormat="1" x14ac:dyDescent="0.2">
      <c r="B122" s="454" t="str">
        <f t="shared" si="76"/>
        <v>Alaska 33 B</v>
      </c>
      <c r="C122" s="454"/>
      <c r="D122" s="392">
        <f t="shared" ref="D122:S171" si="78">5-D68+$A$120+$A$66</f>
        <v>3.4</v>
      </c>
      <c r="E122" s="392">
        <f t="shared" si="78"/>
        <v>1.3999999999999997</v>
      </c>
      <c r="F122" s="392">
        <f t="shared" si="78"/>
        <v>5.4</v>
      </c>
      <c r="G122" s="392">
        <f t="shared" si="78"/>
        <v>2.6418440902379512</v>
      </c>
      <c r="H122" s="392">
        <f t="shared" si="78"/>
        <v>2.8755955182128283</v>
      </c>
      <c r="I122" s="392">
        <f t="shared" si="78"/>
        <v>3.3117209260159064</v>
      </c>
      <c r="J122" s="392">
        <f t="shared" si="78"/>
        <v>5.4</v>
      </c>
      <c r="K122" s="392">
        <f t="shared" si="78"/>
        <v>4.4000000000000004</v>
      </c>
      <c r="L122" s="392">
        <f t="shared" si="78"/>
        <v>5.4</v>
      </c>
      <c r="M122" s="392">
        <f t="shared" si="78"/>
        <v>0.39999999999999986</v>
      </c>
      <c r="N122" s="392">
        <f t="shared" si="78"/>
        <v>5.4</v>
      </c>
      <c r="O122" s="392">
        <f t="shared" si="78"/>
        <v>0.39999999999999986</v>
      </c>
      <c r="P122" s="392">
        <f t="shared" si="78"/>
        <v>2.4</v>
      </c>
      <c r="Q122" s="463">
        <f t="shared" si="78"/>
        <v>4.4000000000000004</v>
      </c>
      <c r="R122" s="392">
        <f t="shared" si="78"/>
        <v>0.39999999999999986</v>
      </c>
      <c r="S122" s="392">
        <f t="shared" si="78"/>
        <v>5.4</v>
      </c>
      <c r="T122" s="552"/>
    </row>
    <row r="123" spans="1:20" s="232" customFormat="1" x14ac:dyDescent="0.2">
      <c r="B123" s="454" t="str">
        <f t="shared" si="76"/>
        <v>Arizona 47 A</v>
      </c>
      <c r="C123" s="454"/>
      <c r="D123" s="392">
        <f t="shared" si="78"/>
        <v>0.39999999999999986</v>
      </c>
      <c r="E123" s="392">
        <f t="shared" si="78"/>
        <v>4.4000000000000004</v>
      </c>
      <c r="F123" s="392">
        <f t="shared" si="78"/>
        <v>0.39999999999999986</v>
      </c>
      <c r="G123" s="392">
        <f t="shared" si="78"/>
        <v>3.2114965136047391</v>
      </c>
      <c r="H123" s="392">
        <f t="shared" si="78"/>
        <v>3.3883875270785628</v>
      </c>
      <c r="I123" s="392">
        <f t="shared" si="78"/>
        <v>2.3779949451636941</v>
      </c>
      <c r="J123" s="392">
        <f t="shared" si="78"/>
        <v>5.4</v>
      </c>
      <c r="K123" s="392">
        <f t="shared" si="78"/>
        <v>2.4</v>
      </c>
      <c r="L123" s="392">
        <f t="shared" si="78"/>
        <v>0.39999999999999986</v>
      </c>
      <c r="M123" s="392">
        <f t="shared" si="78"/>
        <v>0.39999999999999986</v>
      </c>
      <c r="N123" s="392">
        <f t="shared" si="78"/>
        <v>2.4</v>
      </c>
      <c r="O123" s="392">
        <f t="shared" si="78"/>
        <v>0.39999999999999986</v>
      </c>
      <c r="P123" s="392">
        <f t="shared" si="78"/>
        <v>2.4</v>
      </c>
      <c r="Q123" s="463">
        <f t="shared" si="78"/>
        <v>4.4000000000000004</v>
      </c>
      <c r="R123" s="392">
        <f t="shared" si="78"/>
        <v>1.8999999999999997</v>
      </c>
      <c r="S123" s="392">
        <f t="shared" si="78"/>
        <v>5.4</v>
      </c>
      <c r="T123" s="552"/>
    </row>
    <row r="124" spans="1:20" s="232" customFormat="1" x14ac:dyDescent="0.2">
      <c r="B124" s="454" t="str">
        <f t="shared" si="76"/>
        <v>Arkansas 26 C</v>
      </c>
      <c r="C124" s="454"/>
      <c r="D124" s="392">
        <f t="shared" si="78"/>
        <v>5.4</v>
      </c>
      <c r="E124" s="392">
        <f t="shared" si="78"/>
        <v>4.4000000000000004</v>
      </c>
      <c r="F124" s="392">
        <f t="shared" si="78"/>
        <v>5.4</v>
      </c>
      <c r="G124" s="392">
        <f t="shared" si="78"/>
        <v>5.1840615440480473</v>
      </c>
      <c r="H124" s="392">
        <f t="shared" si="78"/>
        <v>4.6593771177078187</v>
      </c>
      <c r="I124" s="392">
        <f t="shared" si="78"/>
        <v>3.1046745005158414</v>
      </c>
      <c r="J124" s="392">
        <f t="shared" si="78"/>
        <v>5.4</v>
      </c>
      <c r="K124" s="392">
        <f t="shared" si="78"/>
        <v>2.4</v>
      </c>
      <c r="L124" s="392">
        <f t="shared" si="78"/>
        <v>5.4</v>
      </c>
      <c r="M124" s="392">
        <f t="shared" si="78"/>
        <v>5.4</v>
      </c>
      <c r="N124" s="392">
        <f t="shared" si="78"/>
        <v>0.39999999999999986</v>
      </c>
      <c r="O124" s="392">
        <f t="shared" si="78"/>
        <v>1.3999999999999997</v>
      </c>
      <c r="P124" s="392">
        <f t="shared" si="78"/>
        <v>0.39999999999999986</v>
      </c>
      <c r="Q124" s="463">
        <f t="shared" si="78"/>
        <v>3.4</v>
      </c>
      <c r="R124" s="392">
        <f t="shared" si="78"/>
        <v>4.4000000000000004</v>
      </c>
      <c r="S124" s="392">
        <f t="shared" si="78"/>
        <v>3.4</v>
      </c>
      <c r="T124" s="552"/>
    </row>
    <row r="125" spans="1:20" s="232" customFormat="1" x14ac:dyDescent="0.2">
      <c r="B125" s="454" t="str">
        <f t="shared" si="76"/>
        <v>California 49 A</v>
      </c>
      <c r="C125" s="454"/>
      <c r="D125" s="392">
        <f t="shared" si="78"/>
        <v>0.39999999999999986</v>
      </c>
      <c r="E125" s="392">
        <f t="shared" si="78"/>
        <v>4.4000000000000004</v>
      </c>
      <c r="F125" s="392">
        <f t="shared" si="78"/>
        <v>5.4</v>
      </c>
      <c r="G125" s="392">
        <f t="shared" si="78"/>
        <v>2.695153883196522</v>
      </c>
      <c r="H125" s="392">
        <f t="shared" si="78"/>
        <v>2.3394796377231861</v>
      </c>
      <c r="I125" s="392">
        <f t="shared" si="78"/>
        <v>2.9436366257497157</v>
      </c>
      <c r="J125" s="392">
        <f t="shared" si="78"/>
        <v>5.4</v>
      </c>
      <c r="K125" s="392">
        <f t="shared" si="78"/>
        <v>1.3999999999999997</v>
      </c>
      <c r="L125" s="392">
        <f t="shared" si="78"/>
        <v>0.39999999999999986</v>
      </c>
      <c r="M125" s="392">
        <f t="shared" si="78"/>
        <v>0.39999999999999986</v>
      </c>
      <c r="N125" s="392">
        <f t="shared" si="78"/>
        <v>0.39999999999999986</v>
      </c>
      <c r="O125" s="392">
        <f t="shared" si="78"/>
        <v>0.39999999999999986</v>
      </c>
      <c r="P125" s="392">
        <f t="shared" si="78"/>
        <v>2.4</v>
      </c>
      <c r="Q125" s="463">
        <f t="shared" si="78"/>
        <v>4.4000000000000004</v>
      </c>
      <c r="R125" s="392">
        <f t="shared" si="78"/>
        <v>0.39999999999999986</v>
      </c>
      <c r="S125" s="392">
        <f t="shared" si="78"/>
        <v>3.4</v>
      </c>
      <c r="T125" s="552"/>
    </row>
    <row r="126" spans="1:20" s="232" customFormat="1" x14ac:dyDescent="0.2">
      <c r="B126" s="454" t="str">
        <f t="shared" si="76"/>
        <v>Colorado 59 A</v>
      </c>
      <c r="C126" s="454"/>
      <c r="D126" s="392">
        <f t="shared" si="78"/>
        <v>0.39999999999999986</v>
      </c>
      <c r="E126" s="392">
        <f t="shared" si="78"/>
        <v>0.69999999999999973</v>
      </c>
      <c r="F126" s="392">
        <f t="shared" si="78"/>
        <v>5.4</v>
      </c>
      <c r="G126" s="392">
        <f t="shared" si="78"/>
        <v>1.1101216995466419</v>
      </c>
      <c r="H126" s="392">
        <f t="shared" si="78"/>
        <v>2.6792198882836562</v>
      </c>
      <c r="I126" s="392">
        <f t="shared" si="78"/>
        <v>3.2214731695386951</v>
      </c>
      <c r="J126" s="392">
        <f t="shared" si="78"/>
        <v>3.4</v>
      </c>
      <c r="K126" s="392">
        <f t="shared" si="78"/>
        <v>1.3999999999999997</v>
      </c>
      <c r="L126" s="392">
        <f t="shared" si="78"/>
        <v>0.39999999999999986</v>
      </c>
      <c r="M126" s="392">
        <f t="shared" si="78"/>
        <v>0.39999999999999986</v>
      </c>
      <c r="N126" s="392">
        <f t="shared" si="78"/>
        <v>2.4</v>
      </c>
      <c r="O126" s="392">
        <f t="shared" si="78"/>
        <v>0.39999999999999986</v>
      </c>
      <c r="P126" s="392">
        <f t="shared" si="78"/>
        <v>0.39999999999999986</v>
      </c>
      <c r="Q126" s="463">
        <f t="shared" si="78"/>
        <v>0.39999999999999986</v>
      </c>
      <c r="R126" s="392">
        <f t="shared" si="78"/>
        <v>4.4000000000000004</v>
      </c>
      <c r="S126" s="392">
        <f t="shared" si="78"/>
        <v>0.39999999999999986</v>
      </c>
      <c r="T126" s="552"/>
    </row>
    <row r="127" spans="1:20" s="232" customFormat="1" x14ac:dyDescent="0.2">
      <c r="B127" s="454" t="str">
        <f t="shared" si="76"/>
        <v>Connecticut 35 B</v>
      </c>
      <c r="C127" s="454"/>
      <c r="D127" s="392">
        <f t="shared" si="78"/>
        <v>5.4</v>
      </c>
      <c r="E127" s="392">
        <f t="shared" si="78"/>
        <v>0.85000000000000009</v>
      </c>
      <c r="F127" s="392">
        <f t="shared" si="78"/>
        <v>0.39999999999999986</v>
      </c>
      <c r="G127" s="392">
        <f t="shared" si="78"/>
        <v>2.0960649001254947</v>
      </c>
      <c r="H127" s="392">
        <f t="shared" si="78"/>
        <v>2.7680729642683941</v>
      </c>
      <c r="I127" s="392">
        <f t="shared" si="78"/>
        <v>2.7803959105503617</v>
      </c>
      <c r="J127" s="392">
        <f t="shared" si="78"/>
        <v>5.4</v>
      </c>
      <c r="K127" s="392">
        <f t="shared" si="78"/>
        <v>4.4000000000000004</v>
      </c>
      <c r="L127" s="392">
        <f t="shared" si="78"/>
        <v>5.4</v>
      </c>
      <c r="M127" s="392">
        <f t="shared" si="78"/>
        <v>0.39999999999999986</v>
      </c>
      <c r="N127" s="392">
        <f t="shared" si="78"/>
        <v>5.4</v>
      </c>
      <c r="O127" s="392">
        <f t="shared" si="78"/>
        <v>0.39999999999999986</v>
      </c>
      <c r="P127" s="392">
        <f t="shared" si="78"/>
        <v>4.4000000000000004</v>
      </c>
      <c r="Q127" s="463">
        <f t="shared" si="78"/>
        <v>3.4</v>
      </c>
      <c r="R127" s="392">
        <f t="shared" si="78"/>
        <v>3.9</v>
      </c>
      <c r="S127" s="392">
        <f t="shared" si="78"/>
        <v>4.4000000000000004</v>
      </c>
      <c r="T127" s="552"/>
    </row>
    <row r="128" spans="1:20" s="232" customFormat="1" x14ac:dyDescent="0.2">
      <c r="B128" s="454" t="str">
        <f t="shared" si="76"/>
        <v>Delaware 43 B</v>
      </c>
      <c r="C128" s="454"/>
      <c r="D128" s="392">
        <f t="shared" si="78"/>
        <v>5.4</v>
      </c>
      <c r="E128" s="392">
        <f t="shared" si="78"/>
        <v>0.85000000000000009</v>
      </c>
      <c r="F128" s="392">
        <f t="shared" si="78"/>
        <v>5.4</v>
      </c>
      <c r="G128" s="392">
        <f t="shared" si="78"/>
        <v>2.2588901671820292</v>
      </c>
      <c r="H128" s="392">
        <f t="shared" si="78"/>
        <v>2.6317329859651175</v>
      </c>
      <c r="I128" s="392">
        <f t="shared" si="78"/>
        <v>1.0580576501730756</v>
      </c>
      <c r="J128" s="392">
        <f t="shared" si="78"/>
        <v>0.39999999999999986</v>
      </c>
      <c r="K128" s="392">
        <f t="shared" si="78"/>
        <v>4.4000000000000004</v>
      </c>
      <c r="L128" s="392">
        <f t="shared" si="78"/>
        <v>5.4</v>
      </c>
      <c r="M128" s="392">
        <f t="shared" si="78"/>
        <v>0.39999999999999986</v>
      </c>
      <c r="N128" s="392">
        <f t="shared" si="78"/>
        <v>5.4</v>
      </c>
      <c r="O128" s="392">
        <f t="shared" si="78"/>
        <v>1.3999999999999997</v>
      </c>
      <c r="P128" s="392">
        <f t="shared" si="78"/>
        <v>0.39999999999999986</v>
      </c>
      <c r="Q128" s="463">
        <f t="shared" si="78"/>
        <v>4.4000000000000004</v>
      </c>
      <c r="R128" s="392">
        <f t="shared" si="78"/>
        <v>0.39999999999999986</v>
      </c>
      <c r="S128" s="392">
        <f t="shared" si="78"/>
        <v>3.4</v>
      </c>
      <c r="T128" s="552"/>
    </row>
    <row r="129" spans="2:20" s="232" customFormat="1" x14ac:dyDescent="0.2">
      <c r="B129" s="454" t="str">
        <f t="shared" si="76"/>
        <v>Dist.of Columbia 45 A</v>
      </c>
      <c r="C129" s="454"/>
      <c r="D129" s="392">
        <f t="shared" si="78"/>
        <v>5.4</v>
      </c>
      <c r="E129" s="392">
        <f t="shared" si="78"/>
        <v>5.4</v>
      </c>
      <c r="F129" s="392">
        <f t="shared" si="78"/>
        <v>5.4</v>
      </c>
      <c r="G129" s="392">
        <f t="shared" si="78"/>
        <v>3.5791996996064492</v>
      </c>
      <c r="H129" s="392">
        <f t="shared" si="78"/>
        <v>0.39999999999999986</v>
      </c>
      <c r="I129" s="392">
        <f t="shared" si="78"/>
        <v>1.6953749686152253</v>
      </c>
      <c r="J129" s="392">
        <f t="shared" si="78"/>
        <v>4.4000000000000004</v>
      </c>
      <c r="K129" s="392">
        <f t="shared" si="78"/>
        <v>1.3999999999999997</v>
      </c>
      <c r="L129" s="392">
        <f t="shared" si="78"/>
        <v>5.4</v>
      </c>
      <c r="M129" s="392">
        <f t="shared" si="78"/>
        <v>0.39999999999999986</v>
      </c>
      <c r="N129" s="392">
        <f t="shared" si="78"/>
        <v>0.39999999999999986</v>
      </c>
      <c r="O129" s="392">
        <f t="shared" si="78"/>
        <v>0.39999999999999986</v>
      </c>
      <c r="P129" s="392">
        <f t="shared" si="78"/>
        <v>0.39999999999999986</v>
      </c>
      <c r="Q129" s="463">
        <f t="shared" si="78"/>
        <v>2.4</v>
      </c>
      <c r="R129" s="392">
        <f t="shared" si="78"/>
        <v>2.4</v>
      </c>
      <c r="S129" s="392">
        <f t="shared" si="78"/>
        <v>2.4</v>
      </c>
      <c r="T129" s="552"/>
    </row>
    <row r="130" spans="2:20" s="232" customFormat="1" x14ac:dyDescent="0.2">
      <c r="B130" s="454" t="str">
        <f t="shared" si="76"/>
        <v>Florida 50 A</v>
      </c>
      <c r="C130" s="454"/>
      <c r="D130" s="392">
        <f t="shared" si="78"/>
        <v>5.4</v>
      </c>
      <c r="E130" s="392">
        <f t="shared" si="78"/>
        <v>1.8999999999999997</v>
      </c>
      <c r="F130" s="392">
        <f t="shared" si="78"/>
        <v>2.4</v>
      </c>
      <c r="G130" s="392">
        <f t="shared" si="78"/>
        <v>2.0611480971843918</v>
      </c>
      <c r="H130" s="392">
        <f t="shared" si="78"/>
        <v>3.0320332977242894</v>
      </c>
      <c r="I130" s="392">
        <f t="shared" si="78"/>
        <v>2.4109687172416705</v>
      </c>
      <c r="J130" s="392">
        <f t="shared" si="78"/>
        <v>5.4</v>
      </c>
      <c r="K130" s="392">
        <f t="shared" si="78"/>
        <v>2.4</v>
      </c>
      <c r="L130" s="392">
        <f t="shared" si="78"/>
        <v>3.4</v>
      </c>
      <c r="M130" s="392">
        <f t="shared" si="78"/>
        <v>0.39999999999999986</v>
      </c>
      <c r="N130" s="392">
        <f t="shared" si="78"/>
        <v>0.39999999999999986</v>
      </c>
      <c r="O130" s="392">
        <f t="shared" si="78"/>
        <v>0.39999999999999986</v>
      </c>
      <c r="P130" s="392">
        <f t="shared" si="78"/>
        <v>0.39999999999999986</v>
      </c>
      <c r="Q130" s="463">
        <f t="shared" si="78"/>
        <v>2.4</v>
      </c>
      <c r="R130" s="392">
        <f t="shared" si="78"/>
        <v>3.9</v>
      </c>
      <c r="S130" s="392">
        <f t="shared" si="78"/>
        <v>0.39999999999999986</v>
      </c>
      <c r="T130" s="552"/>
    </row>
    <row r="131" spans="2:20" s="232" customFormat="1" x14ac:dyDescent="0.2">
      <c r="B131" s="454" t="str">
        <f t="shared" si="76"/>
        <v>Georgia 40 B</v>
      </c>
      <c r="C131" s="454"/>
      <c r="D131" s="392">
        <f t="shared" si="78"/>
        <v>5.4</v>
      </c>
      <c r="E131" s="392">
        <f t="shared" si="78"/>
        <v>4.4000000000000004</v>
      </c>
      <c r="F131" s="392">
        <f t="shared" si="78"/>
        <v>5.4</v>
      </c>
      <c r="G131" s="392">
        <f t="shared" si="78"/>
        <v>2.8499062992218893</v>
      </c>
      <c r="H131" s="392">
        <f t="shared" si="78"/>
        <v>2.5721647066616509</v>
      </c>
      <c r="I131" s="392">
        <f t="shared" si="78"/>
        <v>2.0810236534523927</v>
      </c>
      <c r="J131" s="392">
        <f t="shared" si="78"/>
        <v>3.4</v>
      </c>
      <c r="K131" s="392">
        <f t="shared" si="78"/>
        <v>4.4000000000000004</v>
      </c>
      <c r="L131" s="392">
        <f t="shared" si="78"/>
        <v>2.8</v>
      </c>
      <c r="M131" s="392">
        <f t="shared" si="78"/>
        <v>0.39999999999999986</v>
      </c>
      <c r="N131" s="392">
        <f t="shared" si="78"/>
        <v>5.4</v>
      </c>
      <c r="O131" s="392">
        <f t="shared" si="78"/>
        <v>1.3999999999999997</v>
      </c>
      <c r="P131" s="392">
        <f t="shared" si="78"/>
        <v>0.39999999999999986</v>
      </c>
      <c r="Q131" s="463">
        <f t="shared" si="78"/>
        <v>0.39999999999999986</v>
      </c>
      <c r="R131" s="392">
        <f t="shared" si="78"/>
        <v>4.9000000000000004</v>
      </c>
      <c r="S131" s="392">
        <f t="shared" si="78"/>
        <v>0.39999999999999986</v>
      </c>
      <c r="T131" s="552"/>
    </row>
    <row r="132" spans="2:20" s="232" customFormat="1" x14ac:dyDescent="0.2">
      <c r="B132" s="454" t="str">
        <f t="shared" si="76"/>
        <v>Hawaii 53 A</v>
      </c>
      <c r="C132" s="454"/>
      <c r="D132" s="392">
        <f t="shared" si="78"/>
        <v>0.39999999999999986</v>
      </c>
      <c r="E132" s="392">
        <f t="shared" si="78"/>
        <v>4.4000000000000004</v>
      </c>
      <c r="F132" s="392">
        <f t="shared" si="78"/>
        <v>0.39999999999999986</v>
      </c>
      <c r="G132" s="392">
        <f t="shared" si="78"/>
        <v>4.8932471763428689</v>
      </c>
      <c r="H132" s="392">
        <f t="shared" si="78"/>
        <v>3.6540767143925095</v>
      </c>
      <c r="I132" s="392">
        <f t="shared" si="78"/>
        <v>2.1838787183931734</v>
      </c>
      <c r="J132" s="392">
        <f t="shared" si="78"/>
        <v>3.4</v>
      </c>
      <c r="K132" s="392">
        <f t="shared" si="78"/>
        <v>0.39999999999999986</v>
      </c>
      <c r="L132" s="392">
        <f t="shared" si="78"/>
        <v>0.39999999999999986</v>
      </c>
      <c r="M132" s="392">
        <f t="shared" si="78"/>
        <v>0.39999999999999986</v>
      </c>
      <c r="N132" s="392">
        <f t="shared" si="78"/>
        <v>2.4</v>
      </c>
      <c r="O132" s="392">
        <f t="shared" si="78"/>
        <v>0.39999999999999986</v>
      </c>
      <c r="P132" s="392">
        <f t="shared" si="78"/>
        <v>0.39999999999999986</v>
      </c>
      <c r="Q132" s="463">
        <f t="shared" si="78"/>
        <v>2.4</v>
      </c>
      <c r="R132" s="392">
        <f t="shared" si="78"/>
        <v>4.4000000000000004</v>
      </c>
      <c r="S132" s="392">
        <f t="shared" si="78"/>
        <v>2.4</v>
      </c>
      <c r="T132" s="552"/>
    </row>
    <row r="133" spans="2:20" s="232" customFormat="1" x14ac:dyDescent="0.2">
      <c r="B133" s="454" t="str">
        <f t="shared" si="76"/>
        <v>Idaho 33 B</v>
      </c>
      <c r="C133" s="454"/>
      <c r="D133" s="392">
        <f t="shared" si="78"/>
        <v>0.39999999999999986</v>
      </c>
      <c r="E133" s="392">
        <f t="shared" si="78"/>
        <v>1.8999999999999997</v>
      </c>
      <c r="F133" s="392">
        <f t="shared" si="78"/>
        <v>5.4</v>
      </c>
      <c r="G133" s="392">
        <f t="shared" si="78"/>
        <v>2.8027078860900438</v>
      </c>
      <c r="H133" s="392">
        <f t="shared" si="78"/>
        <v>2.2775630402615348</v>
      </c>
      <c r="I133" s="392">
        <f t="shared" si="78"/>
        <v>3.3631009313397686</v>
      </c>
      <c r="J133" s="392">
        <f t="shared" si="78"/>
        <v>5.4</v>
      </c>
      <c r="K133" s="392">
        <f t="shared" si="78"/>
        <v>2.4</v>
      </c>
      <c r="L133" s="392">
        <f t="shared" si="78"/>
        <v>5.4</v>
      </c>
      <c r="M133" s="392">
        <f t="shared" si="78"/>
        <v>5.4</v>
      </c>
      <c r="N133" s="392">
        <f t="shared" si="78"/>
        <v>0.39999999999999986</v>
      </c>
      <c r="O133" s="392">
        <f t="shared" si="78"/>
        <v>0.39999999999999986</v>
      </c>
      <c r="P133" s="392">
        <f t="shared" si="78"/>
        <v>5.4</v>
      </c>
      <c r="Q133" s="463">
        <f t="shared" si="78"/>
        <v>5.4</v>
      </c>
      <c r="R133" s="392">
        <f t="shared" si="78"/>
        <v>5.4</v>
      </c>
      <c r="S133" s="392">
        <f t="shared" si="78"/>
        <v>1.3999999999999997</v>
      </c>
      <c r="T133" s="552"/>
    </row>
    <row r="134" spans="2:20" s="232" customFormat="1" x14ac:dyDescent="0.2">
      <c r="B134" s="454" t="str">
        <f t="shared" si="76"/>
        <v>Illinois 48 A</v>
      </c>
      <c r="C134" s="454"/>
      <c r="D134" s="392">
        <f t="shared" si="78"/>
        <v>5.4</v>
      </c>
      <c r="E134" s="392">
        <f t="shared" si="78"/>
        <v>4.4000000000000004</v>
      </c>
      <c r="F134" s="392">
        <f t="shared" si="78"/>
        <v>5.4</v>
      </c>
      <c r="G134" s="392">
        <f t="shared" si="78"/>
        <v>2.9909816293078295</v>
      </c>
      <c r="H134" s="392">
        <f t="shared" si="78"/>
        <v>2.522265152688512</v>
      </c>
      <c r="I134" s="392">
        <f t="shared" si="78"/>
        <v>2.6320269538217036</v>
      </c>
      <c r="J134" s="392">
        <f t="shared" si="78"/>
        <v>2.4</v>
      </c>
      <c r="K134" s="392">
        <f t="shared" si="78"/>
        <v>0.39999999999999986</v>
      </c>
      <c r="L134" s="392">
        <f t="shared" si="78"/>
        <v>0.39999999999999986</v>
      </c>
      <c r="M134" s="392">
        <f t="shared" si="78"/>
        <v>0.39999999999999986</v>
      </c>
      <c r="N134" s="392">
        <f t="shared" si="78"/>
        <v>0.39999999999999986</v>
      </c>
      <c r="O134" s="392">
        <f t="shared" si="78"/>
        <v>0.39999999999999986</v>
      </c>
      <c r="P134" s="392">
        <f t="shared" si="78"/>
        <v>2.4</v>
      </c>
      <c r="Q134" s="463">
        <f t="shared" si="78"/>
        <v>4.4000000000000004</v>
      </c>
      <c r="R134" s="392">
        <f t="shared" si="78"/>
        <v>0.39999999999999986</v>
      </c>
      <c r="S134" s="392">
        <f t="shared" si="78"/>
        <v>3.4</v>
      </c>
      <c r="T134" s="552"/>
    </row>
    <row r="135" spans="2:20" s="232" customFormat="1" x14ac:dyDescent="0.2">
      <c r="B135" s="454" t="str">
        <f t="shared" si="76"/>
        <v>Indiana 15 C</v>
      </c>
      <c r="C135" s="454"/>
      <c r="D135" s="392">
        <f t="shared" si="78"/>
        <v>5.4</v>
      </c>
      <c r="E135" s="392">
        <f t="shared" si="78"/>
        <v>5.4</v>
      </c>
      <c r="F135" s="392">
        <f t="shared" si="78"/>
        <v>5.4</v>
      </c>
      <c r="G135" s="392">
        <f t="shared" si="78"/>
        <v>4.1225543290244326</v>
      </c>
      <c r="H135" s="392">
        <f t="shared" si="78"/>
        <v>4.2684758865510322</v>
      </c>
      <c r="I135" s="392">
        <f t="shared" si="78"/>
        <v>1.6846035862767506</v>
      </c>
      <c r="J135" s="392">
        <f t="shared" si="78"/>
        <v>3.4</v>
      </c>
      <c r="K135" s="392">
        <f t="shared" si="78"/>
        <v>5.4</v>
      </c>
      <c r="L135" s="392">
        <f t="shared" si="78"/>
        <v>5.4</v>
      </c>
      <c r="M135" s="392">
        <f t="shared" si="78"/>
        <v>5.4</v>
      </c>
      <c r="N135" s="392">
        <f t="shared" si="78"/>
        <v>2.4</v>
      </c>
      <c r="O135" s="392">
        <f t="shared" ref="E135:S150" si="79">5-O81+$A$120+$A$66</f>
        <v>3.42</v>
      </c>
      <c r="P135" s="392">
        <f t="shared" si="79"/>
        <v>5.4</v>
      </c>
      <c r="Q135" s="463">
        <f t="shared" si="79"/>
        <v>5.4</v>
      </c>
      <c r="R135" s="392">
        <f t="shared" si="79"/>
        <v>5.4</v>
      </c>
      <c r="S135" s="392">
        <f t="shared" si="79"/>
        <v>3.4</v>
      </c>
      <c r="T135" s="552"/>
    </row>
    <row r="136" spans="2:20" s="232" customFormat="1" x14ac:dyDescent="0.2">
      <c r="B136" s="454" t="str">
        <f t="shared" si="76"/>
        <v>Iowa 38 B</v>
      </c>
      <c r="C136" s="454"/>
      <c r="D136" s="392">
        <f t="shared" si="78"/>
        <v>0.39999999999999986</v>
      </c>
      <c r="E136" s="392">
        <f t="shared" si="79"/>
        <v>5.4</v>
      </c>
      <c r="F136" s="392">
        <f t="shared" si="79"/>
        <v>5.4</v>
      </c>
      <c r="G136" s="392">
        <f t="shared" si="79"/>
        <v>1.7441595167289778</v>
      </c>
      <c r="H136" s="392">
        <f t="shared" si="79"/>
        <v>1.512457887184617</v>
      </c>
      <c r="I136" s="392">
        <f t="shared" si="79"/>
        <v>3.705140115474685</v>
      </c>
      <c r="J136" s="392">
        <f t="shared" si="79"/>
        <v>5.4</v>
      </c>
      <c r="K136" s="392">
        <f t="shared" si="79"/>
        <v>4.4000000000000004</v>
      </c>
      <c r="L136" s="392">
        <f t="shared" si="79"/>
        <v>4.4000000000000004</v>
      </c>
      <c r="M136" s="392">
        <f t="shared" si="79"/>
        <v>0.39999999999999986</v>
      </c>
      <c r="N136" s="392">
        <f t="shared" si="79"/>
        <v>5.4</v>
      </c>
      <c r="O136" s="392">
        <f t="shared" si="79"/>
        <v>0.39999999999999986</v>
      </c>
      <c r="P136" s="392">
        <f t="shared" si="79"/>
        <v>0.39999999999999986</v>
      </c>
      <c r="Q136" s="463">
        <f t="shared" si="79"/>
        <v>2.4</v>
      </c>
      <c r="R136" s="392">
        <f t="shared" si="79"/>
        <v>4.9000000000000004</v>
      </c>
      <c r="S136" s="392">
        <f t="shared" si="79"/>
        <v>2.4</v>
      </c>
      <c r="T136" s="552"/>
    </row>
    <row r="137" spans="2:20" s="232" customFormat="1" x14ac:dyDescent="0.2">
      <c r="B137" s="454" t="str">
        <f t="shared" si="76"/>
        <v>Kansas 41 B</v>
      </c>
      <c r="C137" s="454"/>
      <c r="D137" s="392">
        <f t="shared" si="78"/>
        <v>5.4</v>
      </c>
      <c r="E137" s="392">
        <f t="shared" si="79"/>
        <v>1.3999999999999997</v>
      </c>
      <c r="F137" s="392">
        <f t="shared" si="79"/>
        <v>5.4</v>
      </c>
      <c r="G137" s="392">
        <f t="shared" si="79"/>
        <v>3.223387796381433</v>
      </c>
      <c r="H137" s="392">
        <f t="shared" si="79"/>
        <v>2.4349804190436162</v>
      </c>
      <c r="I137" s="392">
        <f t="shared" si="79"/>
        <v>3.8863894131564987</v>
      </c>
      <c r="J137" s="392">
        <f t="shared" si="79"/>
        <v>5.4</v>
      </c>
      <c r="K137" s="392">
        <f t="shared" si="79"/>
        <v>2.4</v>
      </c>
      <c r="L137" s="392">
        <f t="shared" si="79"/>
        <v>5.4</v>
      </c>
      <c r="M137" s="392">
        <f t="shared" si="79"/>
        <v>0.39999999999999986</v>
      </c>
      <c r="N137" s="392">
        <f t="shared" si="79"/>
        <v>0.39999999999999986</v>
      </c>
      <c r="O137" s="392">
        <f t="shared" si="79"/>
        <v>1.3999999999999997</v>
      </c>
      <c r="P137" s="392">
        <f t="shared" si="79"/>
        <v>0.39999999999999986</v>
      </c>
      <c r="Q137" s="463">
        <f t="shared" si="79"/>
        <v>2.4</v>
      </c>
      <c r="R137" s="392">
        <f t="shared" si="79"/>
        <v>3.9</v>
      </c>
      <c r="S137" s="392">
        <f t="shared" si="79"/>
        <v>1.3999999999999997</v>
      </c>
      <c r="T137" s="552"/>
    </row>
    <row r="138" spans="2:20" s="232" customFormat="1" x14ac:dyDescent="0.2">
      <c r="B138" s="454" t="str">
        <f t="shared" si="76"/>
        <v>Kentucky 35 B</v>
      </c>
      <c r="C138" s="454"/>
      <c r="D138" s="392">
        <f t="shared" si="78"/>
        <v>5.4</v>
      </c>
      <c r="E138" s="392">
        <f t="shared" si="79"/>
        <v>3.4</v>
      </c>
      <c r="F138" s="392">
        <f t="shared" si="79"/>
        <v>5.4</v>
      </c>
      <c r="G138" s="392">
        <f t="shared" si="79"/>
        <v>3.4078143220170323</v>
      </c>
      <c r="H138" s="392">
        <f t="shared" si="79"/>
        <v>1.8143866040876093</v>
      </c>
      <c r="I138" s="392">
        <f t="shared" si="79"/>
        <v>2.0253755589454845</v>
      </c>
      <c r="J138" s="392">
        <f t="shared" si="79"/>
        <v>5.4</v>
      </c>
      <c r="K138" s="392">
        <f t="shared" si="79"/>
        <v>2.4</v>
      </c>
      <c r="L138" s="392">
        <f t="shared" si="79"/>
        <v>5.4</v>
      </c>
      <c r="M138" s="392">
        <f t="shared" si="79"/>
        <v>5.4</v>
      </c>
      <c r="N138" s="392">
        <f t="shared" si="79"/>
        <v>0.39999999999999986</v>
      </c>
      <c r="O138" s="392">
        <f t="shared" si="79"/>
        <v>0.39999999999999986</v>
      </c>
      <c r="P138" s="392">
        <f t="shared" si="79"/>
        <v>0.39999999999999986</v>
      </c>
      <c r="Q138" s="463">
        <f t="shared" si="79"/>
        <v>2.4</v>
      </c>
      <c r="R138" s="392">
        <f t="shared" si="79"/>
        <v>4.4000000000000004</v>
      </c>
      <c r="S138" s="392">
        <f t="shared" si="79"/>
        <v>3.4</v>
      </c>
      <c r="T138" s="552"/>
    </row>
    <row r="139" spans="2:20" s="232" customFormat="1" x14ac:dyDescent="0.2">
      <c r="B139" s="454" t="str">
        <f t="shared" si="76"/>
        <v>Louisiana 21 C</v>
      </c>
      <c r="C139" s="454"/>
      <c r="D139" s="392">
        <f t="shared" si="78"/>
        <v>5.4</v>
      </c>
      <c r="E139" s="392">
        <f t="shared" si="79"/>
        <v>4.1499999999999995</v>
      </c>
      <c r="F139" s="392">
        <f t="shared" si="79"/>
        <v>5.4</v>
      </c>
      <c r="G139" s="392">
        <f t="shared" si="79"/>
        <v>3.4731726947164794</v>
      </c>
      <c r="H139" s="392">
        <f t="shared" si="79"/>
        <v>3.0030029750938443</v>
      </c>
      <c r="I139" s="392">
        <f t="shared" si="79"/>
        <v>1.8492032159804597</v>
      </c>
      <c r="J139" s="392">
        <f t="shared" si="79"/>
        <v>4.4000000000000004</v>
      </c>
      <c r="K139" s="392">
        <f t="shared" si="79"/>
        <v>5.4</v>
      </c>
      <c r="L139" s="392">
        <f t="shared" si="79"/>
        <v>5.4</v>
      </c>
      <c r="M139" s="392">
        <f t="shared" si="79"/>
        <v>0.39999999999999986</v>
      </c>
      <c r="N139" s="392">
        <f t="shared" si="79"/>
        <v>0.39999999999999986</v>
      </c>
      <c r="O139" s="392">
        <f t="shared" si="79"/>
        <v>5.4</v>
      </c>
      <c r="P139" s="392">
        <f t="shared" si="79"/>
        <v>5.4</v>
      </c>
      <c r="Q139" s="463">
        <f t="shared" si="79"/>
        <v>5.4</v>
      </c>
      <c r="R139" s="392">
        <f t="shared" si="79"/>
        <v>5.4</v>
      </c>
      <c r="S139" s="392">
        <f t="shared" si="79"/>
        <v>4.4000000000000004</v>
      </c>
      <c r="T139" s="552"/>
    </row>
    <row r="140" spans="2:20" s="232" customFormat="1" x14ac:dyDescent="0.2">
      <c r="B140" s="454" t="str">
        <f t="shared" si="76"/>
        <v>Maine 39 B</v>
      </c>
      <c r="C140" s="454"/>
      <c r="D140" s="392">
        <f t="shared" si="78"/>
        <v>5.4</v>
      </c>
      <c r="E140" s="392">
        <f t="shared" si="79"/>
        <v>0.64825000000000044</v>
      </c>
      <c r="F140" s="392">
        <f t="shared" si="79"/>
        <v>0.39999999999999986</v>
      </c>
      <c r="G140" s="392">
        <f t="shared" si="79"/>
        <v>1.1281411162397936</v>
      </c>
      <c r="H140" s="392">
        <f t="shared" si="79"/>
        <v>1.6139160917762687</v>
      </c>
      <c r="I140" s="392">
        <f t="shared" si="79"/>
        <v>2.2710523954104653</v>
      </c>
      <c r="J140" s="392">
        <f t="shared" si="79"/>
        <v>5.4</v>
      </c>
      <c r="K140" s="392">
        <f t="shared" si="79"/>
        <v>2.4</v>
      </c>
      <c r="L140" s="392">
        <f t="shared" si="79"/>
        <v>5.4</v>
      </c>
      <c r="M140" s="392">
        <f t="shared" si="79"/>
        <v>0.39999999999999986</v>
      </c>
      <c r="N140" s="392">
        <f t="shared" si="79"/>
        <v>0.39999999999999986</v>
      </c>
      <c r="O140" s="392">
        <f t="shared" si="79"/>
        <v>0.39999999999999986</v>
      </c>
      <c r="P140" s="392">
        <f t="shared" si="79"/>
        <v>5.4</v>
      </c>
      <c r="Q140" s="463">
        <f t="shared" si="79"/>
        <v>5.4</v>
      </c>
      <c r="R140" s="392">
        <f t="shared" si="79"/>
        <v>5.4</v>
      </c>
      <c r="S140" s="392">
        <f t="shared" si="79"/>
        <v>5.4</v>
      </c>
      <c r="T140" s="552"/>
    </row>
    <row r="141" spans="2:20" s="232" customFormat="1" x14ac:dyDescent="0.2">
      <c r="B141" s="454" t="str">
        <f t="shared" si="76"/>
        <v>Maryland 40 B</v>
      </c>
      <c r="C141" s="454"/>
      <c r="D141" s="392">
        <f t="shared" si="78"/>
        <v>5.4</v>
      </c>
      <c r="E141" s="392">
        <f t="shared" si="79"/>
        <v>3.4</v>
      </c>
      <c r="F141" s="392">
        <f t="shared" si="79"/>
        <v>2.4</v>
      </c>
      <c r="G141" s="392">
        <f t="shared" si="79"/>
        <v>2.1734330039052487</v>
      </c>
      <c r="H141" s="392">
        <f t="shared" si="79"/>
        <v>0.82681864372880254</v>
      </c>
      <c r="I141" s="392">
        <f t="shared" si="79"/>
        <v>0.39999999999999986</v>
      </c>
      <c r="J141" s="392">
        <f t="shared" si="79"/>
        <v>2.4</v>
      </c>
      <c r="K141" s="392">
        <f t="shared" si="79"/>
        <v>4.4000000000000004</v>
      </c>
      <c r="L141" s="392">
        <f t="shared" si="79"/>
        <v>5.4</v>
      </c>
      <c r="M141" s="392">
        <f t="shared" si="79"/>
        <v>5.4</v>
      </c>
      <c r="N141" s="392">
        <f t="shared" si="79"/>
        <v>5.4</v>
      </c>
      <c r="O141" s="392">
        <f t="shared" si="79"/>
        <v>0.39999999999999986</v>
      </c>
      <c r="P141" s="392">
        <f t="shared" si="79"/>
        <v>0.39999999999999986</v>
      </c>
      <c r="Q141" s="463">
        <f t="shared" si="79"/>
        <v>3.4</v>
      </c>
      <c r="R141" s="392">
        <f t="shared" si="79"/>
        <v>4.4000000000000004</v>
      </c>
      <c r="S141" s="392">
        <f t="shared" si="79"/>
        <v>0.39999999999999986</v>
      </c>
      <c r="T141" s="552"/>
    </row>
    <row r="142" spans="2:20" s="232" customFormat="1" x14ac:dyDescent="0.2">
      <c r="B142" s="454" t="str">
        <f t="shared" si="76"/>
        <v>Massachusetts 48 A</v>
      </c>
      <c r="C142" s="454"/>
      <c r="D142" s="392">
        <f t="shared" si="78"/>
        <v>5.4</v>
      </c>
      <c r="E142" s="392">
        <f t="shared" si="79"/>
        <v>2.4</v>
      </c>
      <c r="F142" s="392">
        <f t="shared" si="79"/>
        <v>2.4</v>
      </c>
      <c r="G142" s="392">
        <f t="shared" si="79"/>
        <v>1.9718874257978609</v>
      </c>
      <c r="H142" s="392">
        <f t="shared" si="79"/>
        <v>2.1871485014582808</v>
      </c>
      <c r="I142" s="392">
        <f t="shared" si="79"/>
        <v>4.2555289740598683</v>
      </c>
      <c r="J142" s="392">
        <f t="shared" si="79"/>
        <v>5.4</v>
      </c>
      <c r="K142" s="392">
        <f t="shared" si="79"/>
        <v>0.39999999999999986</v>
      </c>
      <c r="L142" s="392">
        <f t="shared" si="79"/>
        <v>4.4000000000000004</v>
      </c>
      <c r="M142" s="392">
        <f t="shared" si="79"/>
        <v>0.39999999999999986</v>
      </c>
      <c r="N142" s="392">
        <f t="shared" si="79"/>
        <v>0.39999999999999986</v>
      </c>
      <c r="O142" s="392">
        <f t="shared" si="79"/>
        <v>0.39999999999999986</v>
      </c>
      <c r="P142" s="392">
        <f t="shared" si="79"/>
        <v>0.39999999999999986</v>
      </c>
      <c r="Q142" s="463">
        <f t="shared" si="79"/>
        <v>2.4</v>
      </c>
      <c r="R142" s="392">
        <f t="shared" si="79"/>
        <v>1.3999999999999997</v>
      </c>
      <c r="S142" s="392">
        <f t="shared" si="79"/>
        <v>4.4000000000000004</v>
      </c>
      <c r="T142" s="552"/>
    </row>
    <row r="143" spans="2:20" s="232" customFormat="1" x14ac:dyDescent="0.2">
      <c r="B143" s="454" t="str">
        <f t="shared" si="76"/>
        <v>Michigan 55 A</v>
      </c>
      <c r="C143" s="454"/>
      <c r="D143" s="392">
        <f t="shared" si="78"/>
        <v>0.39999999999999986</v>
      </c>
      <c r="E143" s="392">
        <f t="shared" si="79"/>
        <v>1.4499999999999995</v>
      </c>
      <c r="F143" s="392">
        <f t="shared" si="79"/>
        <v>2.4</v>
      </c>
      <c r="G143" s="392">
        <f t="shared" si="79"/>
        <v>1.6137659219866569</v>
      </c>
      <c r="H143" s="392">
        <f t="shared" si="79"/>
        <v>2.6649974191374373</v>
      </c>
      <c r="I143" s="392">
        <f t="shared" si="79"/>
        <v>1.6004318468238743</v>
      </c>
      <c r="J143" s="392">
        <f t="shared" si="79"/>
        <v>3.4</v>
      </c>
      <c r="K143" s="392">
        <f t="shared" si="79"/>
        <v>0.39999999999999986</v>
      </c>
      <c r="L143" s="392">
        <f t="shared" si="79"/>
        <v>4.4000000000000004</v>
      </c>
      <c r="M143" s="392">
        <f t="shared" si="79"/>
        <v>0.39999999999999986</v>
      </c>
      <c r="N143" s="392">
        <f t="shared" si="79"/>
        <v>2.4</v>
      </c>
      <c r="O143" s="392">
        <f t="shared" si="79"/>
        <v>0.39999999999999986</v>
      </c>
      <c r="P143" s="392">
        <f t="shared" si="79"/>
        <v>0.39999999999999986</v>
      </c>
      <c r="Q143" s="463">
        <f t="shared" si="79"/>
        <v>3.4</v>
      </c>
      <c r="R143" s="392">
        <f t="shared" si="79"/>
        <v>4.9000000000000004</v>
      </c>
      <c r="S143" s="392">
        <f t="shared" si="79"/>
        <v>1.3999999999999997</v>
      </c>
      <c r="T143" s="552"/>
    </row>
    <row r="144" spans="2:20" s="232" customFormat="1" x14ac:dyDescent="0.2">
      <c r="B144" s="454" t="str">
        <f t="shared" si="76"/>
        <v>Minnesota 41 B</v>
      </c>
      <c r="C144" s="454"/>
      <c r="D144" s="392">
        <f t="shared" si="78"/>
        <v>5.4</v>
      </c>
      <c r="E144" s="392">
        <f t="shared" si="79"/>
        <v>1.3999999999999997</v>
      </c>
      <c r="F144" s="392">
        <f t="shared" si="79"/>
        <v>0.39999999999999986</v>
      </c>
      <c r="G144" s="392">
        <f t="shared" si="79"/>
        <v>0.39999999999999897</v>
      </c>
      <c r="H144" s="392">
        <f t="shared" si="79"/>
        <v>1.5957254979355107</v>
      </c>
      <c r="I144" s="392">
        <f t="shared" si="79"/>
        <v>2.4586701268719899</v>
      </c>
      <c r="J144" s="392">
        <f t="shared" si="79"/>
        <v>4.4000000000000004</v>
      </c>
      <c r="K144" s="392">
        <f t="shared" si="79"/>
        <v>4.4000000000000004</v>
      </c>
      <c r="L144" s="392">
        <f t="shared" si="79"/>
        <v>4.4000000000000004</v>
      </c>
      <c r="M144" s="392">
        <f t="shared" si="79"/>
        <v>0.39999999999999986</v>
      </c>
      <c r="N144" s="392">
        <f t="shared" si="79"/>
        <v>5.4</v>
      </c>
      <c r="O144" s="392">
        <f t="shared" si="79"/>
        <v>0.39999999999999986</v>
      </c>
      <c r="P144" s="392">
        <f t="shared" si="79"/>
        <v>2.4</v>
      </c>
      <c r="Q144" s="463">
        <f t="shared" si="79"/>
        <v>4.4000000000000004</v>
      </c>
      <c r="R144" s="392">
        <f t="shared" si="79"/>
        <v>3.9</v>
      </c>
      <c r="S144" s="392">
        <f t="shared" si="79"/>
        <v>3.4</v>
      </c>
      <c r="T144" s="552"/>
    </row>
    <row r="145" spans="2:20" s="232" customFormat="1" x14ac:dyDescent="0.2">
      <c r="B145" s="454" t="str">
        <f t="shared" si="76"/>
        <v>Mississippi 18 C</v>
      </c>
      <c r="C145" s="454"/>
      <c r="D145" s="392">
        <f t="shared" si="78"/>
        <v>5.4</v>
      </c>
      <c r="E145" s="392">
        <f t="shared" si="79"/>
        <v>5.4</v>
      </c>
      <c r="F145" s="392">
        <f t="shared" si="79"/>
        <v>5.4</v>
      </c>
      <c r="G145" s="392">
        <f t="shared" si="79"/>
        <v>4.3622617394853691</v>
      </c>
      <c r="H145" s="392">
        <f t="shared" si="79"/>
        <v>4.6153771845661886</v>
      </c>
      <c r="I145" s="392">
        <f t="shared" si="79"/>
        <v>0.60860687065483754</v>
      </c>
      <c r="J145" s="392">
        <f t="shared" si="79"/>
        <v>5.4</v>
      </c>
      <c r="K145" s="392">
        <f t="shared" si="79"/>
        <v>2.4</v>
      </c>
      <c r="L145" s="392">
        <f t="shared" si="79"/>
        <v>5.4</v>
      </c>
      <c r="M145" s="392">
        <f t="shared" si="79"/>
        <v>5.4</v>
      </c>
      <c r="N145" s="392">
        <f t="shared" si="79"/>
        <v>2.4</v>
      </c>
      <c r="O145" s="392">
        <f t="shared" si="79"/>
        <v>4.1099999999999994</v>
      </c>
      <c r="P145" s="392">
        <f t="shared" si="79"/>
        <v>5.4</v>
      </c>
      <c r="Q145" s="463">
        <f t="shared" si="79"/>
        <v>5.4</v>
      </c>
      <c r="R145" s="392">
        <f t="shared" si="79"/>
        <v>5.4</v>
      </c>
      <c r="S145" s="392">
        <f t="shared" si="79"/>
        <v>1.3999999999999997</v>
      </c>
      <c r="T145" s="552"/>
    </row>
    <row r="146" spans="2:20" s="232" customFormat="1" x14ac:dyDescent="0.2">
      <c r="B146" s="454" t="str">
        <f t="shared" si="76"/>
        <v>Missouri 40 B</v>
      </c>
      <c r="C146" s="454"/>
      <c r="D146" s="392">
        <f t="shared" si="78"/>
        <v>0.39999999999999986</v>
      </c>
      <c r="E146" s="392">
        <f t="shared" si="79"/>
        <v>3.65</v>
      </c>
      <c r="F146" s="392">
        <f t="shared" si="79"/>
        <v>5.4</v>
      </c>
      <c r="G146" s="392">
        <f t="shared" si="79"/>
        <v>3.2475602153975403</v>
      </c>
      <c r="H146" s="392">
        <f t="shared" si="79"/>
        <v>2.2534177084346898</v>
      </c>
      <c r="I146" s="392">
        <f t="shared" si="79"/>
        <v>1.6089893792147449</v>
      </c>
      <c r="J146" s="392">
        <f t="shared" si="79"/>
        <v>5.4</v>
      </c>
      <c r="K146" s="392">
        <f t="shared" si="79"/>
        <v>4.4000000000000004</v>
      </c>
      <c r="L146" s="392">
        <f t="shared" si="79"/>
        <v>5.4</v>
      </c>
      <c r="M146" s="392">
        <f t="shared" si="79"/>
        <v>0.39999999999999986</v>
      </c>
      <c r="N146" s="392">
        <f t="shared" si="79"/>
        <v>5.4</v>
      </c>
      <c r="O146" s="392">
        <f t="shared" si="79"/>
        <v>0.39999999999999986</v>
      </c>
      <c r="P146" s="392">
        <f t="shared" si="79"/>
        <v>0.39999999999999986</v>
      </c>
      <c r="Q146" s="463">
        <f t="shared" si="79"/>
        <v>2.4</v>
      </c>
      <c r="R146" s="392">
        <f t="shared" si="79"/>
        <v>2.9</v>
      </c>
      <c r="S146" s="392">
        <f t="shared" si="79"/>
        <v>2.4</v>
      </c>
      <c r="T146" s="552"/>
    </row>
    <row r="147" spans="2:20" s="232" customFormat="1" x14ac:dyDescent="0.2">
      <c r="B147" s="454" t="str">
        <f t="shared" si="76"/>
        <v>Montana 51 A</v>
      </c>
      <c r="C147" s="454"/>
      <c r="D147" s="392">
        <f t="shared" si="78"/>
        <v>0.39999999999999986</v>
      </c>
      <c r="E147" s="392">
        <f t="shared" si="79"/>
        <v>0.66999999999999948</v>
      </c>
      <c r="F147" s="392">
        <f t="shared" si="79"/>
        <v>5.4</v>
      </c>
      <c r="G147" s="392">
        <f t="shared" si="79"/>
        <v>1.7731068897418403</v>
      </c>
      <c r="H147" s="392">
        <f t="shared" si="79"/>
        <v>2.7671553823829282</v>
      </c>
      <c r="I147" s="392">
        <f t="shared" si="79"/>
        <v>2.3827347477234611</v>
      </c>
      <c r="J147" s="392">
        <f t="shared" si="79"/>
        <v>5.4</v>
      </c>
      <c r="K147" s="392">
        <f t="shared" si="79"/>
        <v>2.4</v>
      </c>
      <c r="L147" s="392">
        <f t="shared" si="79"/>
        <v>4.4000000000000004</v>
      </c>
      <c r="M147" s="392">
        <f t="shared" si="79"/>
        <v>0.39999999999999986</v>
      </c>
      <c r="N147" s="392">
        <f t="shared" si="79"/>
        <v>2.4</v>
      </c>
      <c r="O147" s="392">
        <f t="shared" si="79"/>
        <v>0.39999999999999986</v>
      </c>
      <c r="P147" s="392">
        <f t="shared" si="79"/>
        <v>0.39999999999999986</v>
      </c>
      <c r="Q147" s="463">
        <f t="shared" si="79"/>
        <v>2.4</v>
      </c>
      <c r="R147" s="392">
        <f t="shared" si="79"/>
        <v>2.4</v>
      </c>
      <c r="S147" s="392">
        <f t="shared" si="79"/>
        <v>1.3999999999999997</v>
      </c>
      <c r="T147" s="552"/>
    </row>
    <row r="148" spans="2:20" s="232" customFormat="1" x14ac:dyDescent="0.2">
      <c r="B148" s="454" t="str">
        <f t="shared" si="76"/>
        <v>Nebraska 22 C</v>
      </c>
      <c r="C148" s="454"/>
      <c r="D148" s="392">
        <f t="shared" si="78"/>
        <v>5.4</v>
      </c>
      <c r="E148" s="392">
        <f t="shared" si="79"/>
        <v>5.4</v>
      </c>
      <c r="F148" s="392">
        <f t="shared" si="79"/>
        <v>5.4</v>
      </c>
      <c r="G148" s="392">
        <f t="shared" si="79"/>
        <v>2.4169056976866057</v>
      </c>
      <c r="H148" s="392">
        <f t="shared" si="79"/>
        <v>4.0566563319877913</v>
      </c>
      <c r="I148" s="392">
        <f t="shared" si="79"/>
        <v>2.4838510609956361</v>
      </c>
      <c r="J148" s="392">
        <f t="shared" si="79"/>
        <v>5.4</v>
      </c>
      <c r="K148" s="392">
        <f t="shared" si="79"/>
        <v>0.39999999999999986</v>
      </c>
      <c r="L148" s="392">
        <f t="shared" si="79"/>
        <v>5.4</v>
      </c>
      <c r="M148" s="392">
        <f t="shared" si="79"/>
        <v>5.4</v>
      </c>
      <c r="N148" s="392">
        <f t="shared" si="79"/>
        <v>2.4</v>
      </c>
      <c r="O148" s="392">
        <f t="shared" si="79"/>
        <v>0.39999999999999986</v>
      </c>
      <c r="P148" s="392">
        <f t="shared" si="79"/>
        <v>5.4</v>
      </c>
      <c r="Q148" s="463">
        <f t="shared" si="79"/>
        <v>5.4</v>
      </c>
      <c r="R148" s="392">
        <f t="shared" si="79"/>
        <v>5.4</v>
      </c>
      <c r="S148" s="392">
        <f t="shared" si="79"/>
        <v>3.4</v>
      </c>
      <c r="T148" s="552"/>
    </row>
    <row r="149" spans="2:20" s="232" customFormat="1" x14ac:dyDescent="0.2">
      <c r="B149" s="454" t="str">
        <f t="shared" si="76"/>
        <v>Nevada 43 B</v>
      </c>
      <c r="C149" s="454"/>
      <c r="D149" s="392">
        <f t="shared" si="78"/>
        <v>5.4</v>
      </c>
      <c r="E149" s="392">
        <f t="shared" si="79"/>
        <v>4.4000000000000004</v>
      </c>
      <c r="F149" s="392">
        <f t="shared" si="79"/>
        <v>5.4</v>
      </c>
      <c r="G149" s="392">
        <f t="shared" si="79"/>
        <v>3.3239830077917296</v>
      </c>
      <c r="H149" s="392">
        <f t="shared" si="79"/>
        <v>4.6737946790301654</v>
      </c>
      <c r="I149" s="392">
        <f t="shared" si="79"/>
        <v>3.1820721855282037</v>
      </c>
      <c r="J149" s="392">
        <f t="shared" si="79"/>
        <v>2.4</v>
      </c>
      <c r="K149" s="392">
        <f t="shared" si="79"/>
        <v>1.3999999999999997</v>
      </c>
      <c r="L149" s="392">
        <f t="shared" si="79"/>
        <v>0.39999999999999986</v>
      </c>
      <c r="M149" s="392">
        <f t="shared" si="79"/>
        <v>0.39999999999999986</v>
      </c>
      <c r="N149" s="392">
        <f t="shared" si="79"/>
        <v>0.39999999999999986</v>
      </c>
      <c r="O149" s="392">
        <f t="shared" si="79"/>
        <v>1.3999999999999997</v>
      </c>
      <c r="P149" s="392">
        <f t="shared" si="79"/>
        <v>4.4000000000000004</v>
      </c>
      <c r="Q149" s="463">
        <f t="shared" si="79"/>
        <v>2.4</v>
      </c>
      <c r="R149" s="392">
        <f t="shared" si="79"/>
        <v>0.39999999999999986</v>
      </c>
      <c r="S149" s="392">
        <f t="shared" si="79"/>
        <v>3.4</v>
      </c>
      <c r="T149" s="552"/>
    </row>
    <row r="150" spans="2:20" s="232" customFormat="1" x14ac:dyDescent="0.2">
      <c r="B150" s="454" t="str">
        <f t="shared" si="76"/>
        <v>New Hampshire 15 C</v>
      </c>
      <c r="C150" s="454"/>
      <c r="D150" s="392">
        <f t="shared" si="78"/>
        <v>5.4</v>
      </c>
      <c r="E150" s="392">
        <f t="shared" si="79"/>
        <v>4.4000000000000004</v>
      </c>
      <c r="F150" s="392">
        <f t="shared" si="79"/>
        <v>5.4</v>
      </c>
      <c r="G150" s="392">
        <f t="shared" si="79"/>
        <v>1.3014557724098481</v>
      </c>
      <c r="H150" s="392">
        <f t="shared" si="79"/>
        <v>2.1037212449689453</v>
      </c>
      <c r="I150" s="392">
        <f t="shared" si="79"/>
        <v>4.4546398299297669</v>
      </c>
      <c r="J150" s="392">
        <f t="shared" si="79"/>
        <v>5.4</v>
      </c>
      <c r="K150" s="392">
        <f t="shared" si="79"/>
        <v>4.4000000000000004</v>
      </c>
      <c r="L150" s="392">
        <f t="shared" si="79"/>
        <v>5.4</v>
      </c>
      <c r="M150" s="392">
        <f t="shared" si="79"/>
        <v>5.4</v>
      </c>
      <c r="N150" s="392">
        <f t="shared" si="79"/>
        <v>5.4</v>
      </c>
      <c r="O150" s="392">
        <f t="shared" si="79"/>
        <v>0.39999999999999986</v>
      </c>
      <c r="P150" s="392">
        <f t="shared" si="79"/>
        <v>5.4</v>
      </c>
      <c r="Q150" s="463">
        <f t="shared" si="79"/>
        <v>5.4</v>
      </c>
      <c r="R150" s="392">
        <f t="shared" si="79"/>
        <v>5.4</v>
      </c>
      <c r="S150" s="392">
        <f t="shared" si="79"/>
        <v>5.4</v>
      </c>
      <c r="T150" s="552"/>
    </row>
    <row r="151" spans="2:20" s="232" customFormat="1" x14ac:dyDescent="0.2">
      <c r="B151" s="454" t="str">
        <f t="shared" si="76"/>
        <v>New Jersey 44 A</v>
      </c>
      <c r="C151" s="454"/>
      <c r="D151" s="392">
        <f t="shared" si="78"/>
        <v>0.39999999999999986</v>
      </c>
      <c r="E151" s="392">
        <f t="shared" ref="E151:S166" si="80">5-E97+$A$120+$A$66</f>
        <v>4.3000000000000007</v>
      </c>
      <c r="F151" s="392">
        <f t="shared" si="80"/>
        <v>2.4</v>
      </c>
      <c r="G151" s="392">
        <f t="shared" si="80"/>
        <v>1.3396863733346962</v>
      </c>
      <c r="H151" s="392">
        <f t="shared" si="80"/>
        <v>0.8181494419203843</v>
      </c>
      <c r="I151" s="392">
        <f t="shared" si="80"/>
        <v>1.6158205609284597</v>
      </c>
      <c r="J151" s="392">
        <f t="shared" si="80"/>
        <v>5.4</v>
      </c>
      <c r="K151" s="392">
        <f t="shared" si="80"/>
        <v>1.3999999999999997</v>
      </c>
      <c r="L151" s="392">
        <f t="shared" si="80"/>
        <v>0.39999999999999986</v>
      </c>
      <c r="M151" s="392">
        <f t="shared" si="80"/>
        <v>0.39999999999999986</v>
      </c>
      <c r="N151" s="392">
        <f t="shared" si="80"/>
        <v>0.39999999999999986</v>
      </c>
      <c r="O151" s="392">
        <f t="shared" si="80"/>
        <v>4.5600000000000005</v>
      </c>
      <c r="P151" s="392">
        <f t="shared" si="80"/>
        <v>5.4</v>
      </c>
      <c r="Q151" s="463">
        <f t="shared" si="80"/>
        <v>5.4</v>
      </c>
      <c r="R151" s="392">
        <f t="shared" si="80"/>
        <v>5.4</v>
      </c>
      <c r="S151" s="392">
        <f t="shared" si="80"/>
        <v>2.4</v>
      </c>
      <c r="T151" s="552"/>
    </row>
    <row r="152" spans="2:20" s="232" customFormat="1" x14ac:dyDescent="0.2">
      <c r="B152" s="454" t="str">
        <f t="shared" si="76"/>
        <v>New Mexico 35 B</v>
      </c>
      <c r="C152" s="454"/>
      <c r="D152" s="392">
        <f t="shared" si="78"/>
        <v>5.4</v>
      </c>
      <c r="E152" s="392">
        <f t="shared" si="80"/>
        <v>4.4000000000000004</v>
      </c>
      <c r="F152" s="392">
        <f t="shared" si="80"/>
        <v>3.4</v>
      </c>
      <c r="G152" s="392">
        <f t="shared" si="80"/>
        <v>4.1457457311068273</v>
      </c>
      <c r="H152" s="392">
        <f t="shared" si="80"/>
        <v>3.760876268981161</v>
      </c>
      <c r="I152" s="392">
        <f t="shared" si="80"/>
        <v>3.4441940984280115</v>
      </c>
      <c r="J152" s="392">
        <f t="shared" si="80"/>
        <v>3.4</v>
      </c>
      <c r="K152" s="392">
        <f t="shared" si="80"/>
        <v>4.4000000000000004</v>
      </c>
      <c r="L152" s="392">
        <f t="shared" si="80"/>
        <v>5.4</v>
      </c>
      <c r="M152" s="392">
        <f t="shared" si="80"/>
        <v>0.39999999999999986</v>
      </c>
      <c r="N152" s="392">
        <f t="shared" si="80"/>
        <v>5.4</v>
      </c>
      <c r="O152" s="392">
        <f t="shared" si="80"/>
        <v>0.39999999999999986</v>
      </c>
      <c r="P152" s="392">
        <f t="shared" si="80"/>
        <v>0.39999999999999986</v>
      </c>
      <c r="Q152" s="463">
        <f t="shared" si="80"/>
        <v>0.39999999999999986</v>
      </c>
      <c r="R152" s="392">
        <f t="shared" si="80"/>
        <v>3.4</v>
      </c>
      <c r="S152" s="392">
        <f t="shared" si="80"/>
        <v>3.4</v>
      </c>
      <c r="T152" s="552"/>
    </row>
    <row r="153" spans="2:20" s="232" customFormat="1" x14ac:dyDescent="0.2">
      <c r="B153" s="454" t="str">
        <f t="shared" ref="B153:B171" si="81">B99</f>
        <v>New York 39 B</v>
      </c>
      <c r="C153" s="454"/>
      <c r="D153" s="392">
        <f t="shared" si="78"/>
        <v>5.4</v>
      </c>
      <c r="E153" s="392">
        <f t="shared" si="80"/>
        <v>4.4000000000000004</v>
      </c>
      <c r="F153" s="392">
        <f t="shared" si="80"/>
        <v>5.4</v>
      </c>
      <c r="G153" s="392">
        <f t="shared" si="80"/>
        <v>3.7240710763017915</v>
      </c>
      <c r="H153" s="392">
        <f t="shared" si="80"/>
        <v>3.1966718995756707</v>
      </c>
      <c r="I153" s="392">
        <f t="shared" si="80"/>
        <v>2.3488062410868187</v>
      </c>
      <c r="J153" s="392">
        <f t="shared" si="80"/>
        <v>0.39999999999999986</v>
      </c>
      <c r="K153" s="392">
        <f t="shared" si="80"/>
        <v>2.4</v>
      </c>
      <c r="L153" s="392">
        <f t="shared" si="80"/>
        <v>5.4</v>
      </c>
      <c r="M153" s="392">
        <f t="shared" si="80"/>
        <v>5.4</v>
      </c>
      <c r="N153" s="392">
        <f t="shared" si="80"/>
        <v>0.39999999999999986</v>
      </c>
      <c r="O153" s="392">
        <f t="shared" si="80"/>
        <v>0.39999999999999986</v>
      </c>
      <c r="P153" s="392">
        <f t="shared" si="80"/>
        <v>0.39999999999999986</v>
      </c>
      <c r="Q153" s="463">
        <f t="shared" si="80"/>
        <v>2.4</v>
      </c>
      <c r="R153" s="392">
        <f t="shared" si="80"/>
        <v>0.39999999999999986</v>
      </c>
      <c r="S153" s="392">
        <f t="shared" si="80"/>
        <v>5.4</v>
      </c>
      <c r="T153" s="552"/>
    </row>
    <row r="154" spans="2:20" s="232" customFormat="1" x14ac:dyDescent="0.2">
      <c r="B154" s="454" t="str">
        <f t="shared" si="81"/>
        <v>North Carolina 31 C</v>
      </c>
      <c r="C154" s="454"/>
      <c r="D154" s="392">
        <f t="shared" si="78"/>
        <v>5.4</v>
      </c>
      <c r="E154" s="392">
        <f t="shared" si="80"/>
        <v>4.4000000000000004</v>
      </c>
      <c r="F154" s="392">
        <f t="shared" si="80"/>
        <v>5.4</v>
      </c>
      <c r="G154" s="392">
        <f t="shared" si="80"/>
        <v>2.0986494505647526</v>
      </c>
      <c r="H154" s="392">
        <f t="shared" si="80"/>
        <v>2.9524052035524906</v>
      </c>
      <c r="I154" s="392">
        <f t="shared" si="80"/>
        <v>1.5412320129874078</v>
      </c>
      <c r="J154" s="392">
        <f t="shared" si="80"/>
        <v>5.4</v>
      </c>
      <c r="K154" s="392">
        <f t="shared" si="80"/>
        <v>4.4000000000000004</v>
      </c>
      <c r="L154" s="392">
        <f t="shared" si="80"/>
        <v>0.39999999999999986</v>
      </c>
      <c r="M154" s="392">
        <f t="shared" si="80"/>
        <v>5.4</v>
      </c>
      <c r="N154" s="392">
        <f t="shared" si="80"/>
        <v>5.4</v>
      </c>
      <c r="O154" s="392">
        <f t="shared" si="80"/>
        <v>1.3999999999999997</v>
      </c>
      <c r="P154" s="392">
        <f t="shared" si="80"/>
        <v>0.39999999999999986</v>
      </c>
      <c r="Q154" s="463">
        <f t="shared" si="80"/>
        <v>0.39999999999999986</v>
      </c>
      <c r="R154" s="392">
        <f t="shared" si="80"/>
        <v>4.9000000000000004</v>
      </c>
      <c r="S154" s="392">
        <f t="shared" si="80"/>
        <v>5.4</v>
      </c>
      <c r="T154" s="552"/>
    </row>
    <row r="155" spans="2:20" s="232" customFormat="1" x14ac:dyDescent="0.2">
      <c r="B155" s="454" t="str">
        <f t="shared" si="81"/>
        <v>North Dakota 17 C</v>
      </c>
      <c r="C155" s="454"/>
      <c r="D155" s="392">
        <f t="shared" si="78"/>
        <v>5.4</v>
      </c>
      <c r="E155" s="392">
        <f t="shared" si="80"/>
        <v>5.4</v>
      </c>
      <c r="F155" s="392">
        <f t="shared" si="80"/>
        <v>5.4</v>
      </c>
      <c r="G155" s="392">
        <f t="shared" si="80"/>
        <v>3.5052472971404116</v>
      </c>
      <c r="H155" s="392">
        <f t="shared" si="80"/>
        <v>3.6344467601858925</v>
      </c>
      <c r="I155" s="392">
        <f t="shared" si="80"/>
        <v>5.4</v>
      </c>
      <c r="J155" s="392">
        <f t="shared" si="80"/>
        <v>5.4</v>
      </c>
      <c r="K155" s="392">
        <f t="shared" si="80"/>
        <v>2.4</v>
      </c>
      <c r="L155" s="392">
        <f t="shared" si="80"/>
        <v>5.4</v>
      </c>
      <c r="M155" s="392">
        <f t="shared" si="80"/>
        <v>5.4</v>
      </c>
      <c r="N155" s="392">
        <f t="shared" si="80"/>
        <v>2.4</v>
      </c>
      <c r="O155" s="392">
        <f t="shared" si="80"/>
        <v>0.39999999999999986</v>
      </c>
      <c r="P155" s="392">
        <f t="shared" si="80"/>
        <v>5.4</v>
      </c>
      <c r="Q155" s="463">
        <f t="shared" si="80"/>
        <v>5.4</v>
      </c>
      <c r="R155" s="392">
        <f t="shared" si="80"/>
        <v>5.4</v>
      </c>
      <c r="S155" s="392">
        <f t="shared" si="80"/>
        <v>3.4</v>
      </c>
      <c r="T155" s="552"/>
    </row>
    <row r="156" spans="2:20" s="232" customFormat="1" x14ac:dyDescent="0.2">
      <c r="B156" s="454" t="str">
        <f t="shared" si="81"/>
        <v>Ohio 54 A</v>
      </c>
      <c r="C156" s="454"/>
      <c r="D156" s="392">
        <f t="shared" si="78"/>
        <v>5.4</v>
      </c>
      <c r="E156" s="392">
        <f t="shared" si="80"/>
        <v>4.4000000000000004</v>
      </c>
      <c r="F156" s="392">
        <f t="shared" si="80"/>
        <v>5.4</v>
      </c>
      <c r="G156" s="392">
        <f t="shared" si="80"/>
        <v>2.9081046780994528</v>
      </c>
      <c r="H156" s="392">
        <f t="shared" si="80"/>
        <v>3.0372746106513628</v>
      </c>
      <c r="I156" s="392">
        <f t="shared" si="80"/>
        <v>1.9783826633523625</v>
      </c>
      <c r="J156" s="392">
        <f t="shared" si="80"/>
        <v>0.39999999999999986</v>
      </c>
      <c r="K156" s="392">
        <f t="shared" si="80"/>
        <v>0.39999999999999986</v>
      </c>
      <c r="L156" s="392">
        <f t="shared" si="80"/>
        <v>0.39999999999999986</v>
      </c>
      <c r="M156" s="392">
        <f t="shared" si="80"/>
        <v>0.39999999999999986</v>
      </c>
      <c r="N156" s="392">
        <f t="shared" si="80"/>
        <v>0.39999999999999986</v>
      </c>
      <c r="O156" s="392">
        <f t="shared" si="80"/>
        <v>1.3999999999999997</v>
      </c>
      <c r="P156" s="392">
        <f t="shared" si="80"/>
        <v>0.39999999999999986</v>
      </c>
      <c r="Q156" s="463">
        <f t="shared" si="80"/>
        <v>2.4</v>
      </c>
      <c r="R156" s="392">
        <f t="shared" si="80"/>
        <v>2.9</v>
      </c>
      <c r="S156" s="392">
        <f t="shared" si="80"/>
        <v>0.39999999999999986</v>
      </c>
      <c r="T156" s="552"/>
    </row>
    <row r="157" spans="2:20" s="232" customFormat="1" x14ac:dyDescent="0.2">
      <c r="B157" s="454" t="str">
        <f t="shared" si="81"/>
        <v>Oklahoma 14 C</v>
      </c>
      <c r="C157" s="454"/>
      <c r="D157" s="392">
        <f t="shared" si="78"/>
        <v>5.4</v>
      </c>
      <c r="E157" s="392">
        <f t="shared" si="80"/>
        <v>1.7499999999999998</v>
      </c>
      <c r="F157" s="392">
        <f t="shared" si="80"/>
        <v>5.4</v>
      </c>
      <c r="G157" s="392">
        <f t="shared" si="80"/>
        <v>5.4</v>
      </c>
      <c r="H157" s="392">
        <f t="shared" si="80"/>
        <v>5.4</v>
      </c>
      <c r="I157" s="392">
        <f t="shared" si="80"/>
        <v>4.0423625696827736</v>
      </c>
      <c r="J157" s="392">
        <f t="shared" si="80"/>
        <v>4.4000000000000004</v>
      </c>
      <c r="K157" s="392">
        <f t="shared" si="80"/>
        <v>4.4000000000000004</v>
      </c>
      <c r="L157" s="392">
        <f t="shared" si="80"/>
        <v>5.4</v>
      </c>
      <c r="M157" s="392">
        <f t="shared" si="80"/>
        <v>5.4</v>
      </c>
      <c r="N157" s="392">
        <f t="shared" si="80"/>
        <v>5.4</v>
      </c>
      <c r="O157" s="392">
        <f t="shared" si="80"/>
        <v>0.39999999999999986</v>
      </c>
      <c r="P157" s="392">
        <f t="shared" si="80"/>
        <v>5.4</v>
      </c>
      <c r="Q157" s="463">
        <f t="shared" si="80"/>
        <v>5.4</v>
      </c>
      <c r="R157" s="392">
        <f t="shared" si="80"/>
        <v>5.4</v>
      </c>
      <c r="S157" s="392">
        <f t="shared" si="80"/>
        <v>3.4</v>
      </c>
      <c r="T157" s="552"/>
    </row>
    <row r="158" spans="2:20" s="232" customFormat="1" x14ac:dyDescent="0.2">
      <c r="B158" s="454" t="str">
        <f t="shared" si="81"/>
        <v>Oregon 43 A</v>
      </c>
      <c r="C158" s="454"/>
      <c r="D158" s="392">
        <f t="shared" si="78"/>
        <v>5.4</v>
      </c>
      <c r="E158" s="392">
        <f t="shared" si="80"/>
        <v>5.4</v>
      </c>
      <c r="F158" s="392">
        <f t="shared" si="80"/>
        <v>5.4</v>
      </c>
      <c r="G158" s="392">
        <f t="shared" si="80"/>
        <v>1.2889740178564655</v>
      </c>
      <c r="H158" s="392">
        <f t="shared" si="80"/>
        <v>3.0134865055426667</v>
      </c>
      <c r="I158" s="392">
        <f t="shared" si="80"/>
        <v>3.3469876772880407</v>
      </c>
      <c r="J158" s="392">
        <f t="shared" si="80"/>
        <v>5.4</v>
      </c>
      <c r="K158" s="392">
        <f t="shared" si="80"/>
        <v>1.3999999999999997</v>
      </c>
      <c r="L158" s="392">
        <f t="shared" si="80"/>
        <v>0.39999999999999986</v>
      </c>
      <c r="M158" s="392">
        <f t="shared" si="80"/>
        <v>0.39999999999999986</v>
      </c>
      <c r="N158" s="392">
        <f t="shared" si="80"/>
        <v>2.4</v>
      </c>
      <c r="O158" s="392">
        <f t="shared" si="80"/>
        <v>0.39999999999999986</v>
      </c>
      <c r="P158" s="392">
        <f t="shared" si="80"/>
        <v>0.39999999999999986</v>
      </c>
      <c r="Q158" s="463">
        <f t="shared" si="80"/>
        <v>2.4</v>
      </c>
      <c r="R158" s="392">
        <f t="shared" si="80"/>
        <v>3.9</v>
      </c>
      <c r="S158" s="392">
        <f t="shared" si="80"/>
        <v>2.4</v>
      </c>
      <c r="T158" s="552"/>
    </row>
    <row r="159" spans="2:20" s="232" customFormat="1" x14ac:dyDescent="0.2">
      <c r="B159" s="454" t="str">
        <f t="shared" si="81"/>
        <v>Pennsylvania 31 C</v>
      </c>
      <c r="C159" s="454"/>
      <c r="D159" s="392">
        <f t="shared" si="78"/>
        <v>2.4</v>
      </c>
      <c r="E159" s="392">
        <f t="shared" si="80"/>
        <v>5.4</v>
      </c>
      <c r="F159" s="392">
        <f t="shared" si="80"/>
        <v>5.4</v>
      </c>
      <c r="G159" s="392">
        <f t="shared" si="80"/>
        <v>2.1841306555827642</v>
      </c>
      <c r="H159" s="392">
        <f t="shared" si="80"/>
        <v>3.3152288030812165</v>
      </c>
      <c r="I159" s="392">
        <f t="shared" si="80"/>
        <v>1.8149038685468295</v>
      </c>
      <c r="J159" s="392">
        <f t="shared" si="80"/>
        <v>5.4</v>
      </c>
      <c r="K159" s="392">
        <f t="shared" si="80"/>
        <v>4.4000000000000004</v>
      </c>
      <c r="L159" s="392">
        <f t="shared" si="80"/>
        <v>5.4</v>
      </c>
      <c r="M159" s="392">
        <f t="shared" si="80"/>
        <v>0.39999999999999986</v>
      </c>
      <c r="N159" s="392">
        <f t="shared" si="80"/>
        <v>5.4</v>
      </c>
      <c r="O159" s="392">
        <f t="shared" si="80"/>
        <v>1.3999999999999997</v>
      </c>
      <c r="P159" s="392">
        <f t="shared" si="80"/>
        <v>4.4000000000000004</v>
      </c>
      <c r="Q159" s="463">
        <f t="shared" si="80"/>
        <v>2.4</v>
      </c>
      <c r="R159" s="392">
        <f t="shared" si="80"/>
        <v>0.39999999999999986</v>
      </c>
      <c r="S159" s="392">
        <f t="shared" si="80"/>
        <v>5.4</v>
      </c>
      <c r="T159" s="552"/>
    </row>
    <row r="160" spans="2:20" s="232" customFormat="1" x14ac:dyDescent="0.2">
      <c r="B160" s="454" t="str">
        <f t="shared" si="81"/>
        <v>Rhode Island 54 A</v>
      </c>
      <c r="C160" s="454"/>
      <c r="D160" s="392">
        <f t="shared" si="78"/>
        <v>5.4</v>
      </c>
      <c r="E160" s="392">
        <f t="shared" si="80"/>
        <v>2.4</v>
      </c>
      <c r="F160" s="392">
        <f t="shared" si="80"/>
        <v>2.4</v>
      </c>
      <c r="G160" s="392">
        <f t="shared" si="80"/>
        <v>3.2646104247230325</v>
      </c>
      <c r="H160" s="392">
        <f t="shared" si="80"/>
        <v>2.7936397724300295</v>
      </c>
      <c r="I160" s="392">
        <f t="shared" si="80"/>
        <v>1.1488136821699597</v>
      </c>
      <c r="J160" s="392">
        <f t="shared" si="80"/>
        <v>5.4</v>
      </c>
      <c r="K160" s="392">
        <f t="shared" si="80"/>
        <v>0.39999999999999986</v>
      </c>
      <c r="L160" s="392">
        <f t="shared" si="80"/>
        <v>0.39999999999999986</v>
      </c>
      <c r="M160" s="392">
        <f t="shared" si="80"/>
        <v>0.39999999999999986</v>
      </c>
      <c r="N160" s="392">
        <f t="shared" si="80"/>
        <v>0.39999999999999986</v>
      </c>
      <c r="O160" s="392">
        <f t="shared" si="80"/>
        <v>0.39999999999999986</v>
      </c>
      <c r="P160" s="392">
        <f t="shared" si="80"/>
        <v>0.39999999999999986</v>
      </c>
      <c r="Q160" s="463">
        <f t="shared" si="80"/>
        <v>0.39999999999999986</v>
      </c>
      <c r="R160" s="392">
        <f t="shared" si="80"/>
        <v>4.9000000000000004</v>
      </c>
      <c r="S160" s="392">
        <f t="shared" si="80"/>
        <v>1.3999999999999997</v>
      </c>
      <c r="T160" s="552"/>
    </row>
    <row r="161" spans="2:20" s="232" customFormat="1" x14ac:dyDescent="0.2">
      <c r="B161" s="454" t="str">
        <f t="shared" si="81"/>
        <v>South Carolina 25 C</v>
      </c>
      <c r="C161" s="454"/>
      <c r="D161" s="392">
        <f t="shared" si="78"/>
        <v>5.4</v>
      </c>
      <c r="E161" s="392">
        <f t="shared" si="80"/>
        <v>1.8999999999999997</v>
      </c>
      <c r="F161" s="392">
        <f t="shared" si="80"/>
        <v>5.4</v>
      </c>
      <c r="G161" s="392">
        <f t="shared" si="80"/>
        <v>3.4930401900254116</v>
      </c>
      <c r="H161" s="392">
        <f t="shared" si="80"/>
        <v>2.0991669745493806</v>
      </c>
      <c r="I161" s="392">
        <f t="shared" si="80"/>
        <v>3.0858210714189043</v>
      </c>
      <c r="J161" s="392">
        <f t="shared" si="80"/>
        <v>5.4</v>
      </c>
      <c r="K161" s="392">
        <f t="shared" si="80"/>
        <v>4.4000000000000004</v>
      </c>
      <c r="L161" s="392">
        <f t="shared" si="80"/>
        <v>5.4</v>
      </c>
      <c r="M161" s="392">
        <f t="shared" si="80"/>
        <v>0.39999999999999986</v>
      </c>
      <c r="N161" s="392">
        <f t="shared" si="80"/>
        <v>5.4</v>
      </c>
      <c r="O161" s="392">
        <f t="shared" si="80"/>
        <v>1.3999999999999997</v>
      </c>
      <c r="P161" s="392">
        <f t="shared" si="80"/>
        <v>5.4</v>
      </c>
      <c r="Q161" s="463">
        <f t="shared" si="80"/>
        <v>5.4</v>
      </c>
      <c r="R161" s="392">
        <f t="shared" si="80"/>
        <v>5.4</v>
      </c>
      <c r="S161" s="392">
        <f t="shared" si="80"/>
        <v>1.3999999999999997</v>
      </c>
      <c r="T161" s="552"/>
    </row>
    <row r="162" spans="2:20" s="232" customFormat="1" x14ac:dyDescent="0.2">
      <c r="B162" s="454" t="str">
        <f t="shared" si="81"/>
        <v>South Dakota 25 C</v>
      </c>
      <c r="C162" s="454"/>
      <c r="D162" s="392">
        <f t="shared" si="78"/>
        <v>5.4</v>
      </c>
      <c r="E162" s="392">
        <f t="shared" si="80"/>
        <v>2.4</v>
      </c>
      <c r="F162" s="392">
        <f t="shared" si="80"/>
        <v>5.4</v>
      </c>
      <c r="G162" s="392">
        <f t="shared" si="80"/>
        <v>3.2021804390478459</v>
      </c>
      <c r="H162" s="392">
        <f t="shared" si="80"/>
        <v>3.1149001138051449</v>
      </c>
      <c r="I162" s="392">
        <f t="shared" si="80"/>
        <v>3.2434786038129437</v>
      </c>
      <c r="J162" s="392">
        <f t="shared" si="80"/>
        <v>5.4</v>
      </c>
      <c r="K162" s="392">
        <f t="shared" si="80"/>
        <v>2.4</v>
      </c>
      <c r="L162" s="392">
        <f t="shared" si="80"/>
        <v>5.4</v>
      </c>
      <c r="M162" s="392">
        <f t="shared" si="80"/>
        <v>5.4</v>
      </c>
      <c r="N162" s="392">
        <f t="shared" si="80"/>
        <v>2.4</v>
      </c>
      <c r="O162" s="392">
        <f t="shared" si="80"/>
        <v>0.39999999999999986</v>
      </c>
      <c r="P162" s="392">
        <f t="shared" si="80"/>
        <v>5.4</v>
      </c>
      <c r="Q162" s="463">
        <f t="shared" si="80"/>
        <v>5.4</v>
      </c>
      <c r="R162" s="392">
        <f t="shared" si="80"/>
        <v>5.4</v>
      </c>
      <c r="S162" s="392">
        <f t="shared" si="80"/>
        <v>1.3999999999999997</v>
      </c>
      <c r="T162" s="552"/>
    </row>
    <row r="163" spans="2:20" s="232" customFormat="1" x14ac:dyDescent="0.2">
      <c r="B163" s="454" t="str">
        <f t="shared" si="81"/>
        <v>Tennessee 22 C</v>
      </c>
      <c r="C163" s="454"/>
      <c r="D163" s="392">
        <f t="shared" si="78"/>
        <v>5.4</v>
      </c>
      <c r="E163" s="392">
        <f t="shared" si="80"/>
        <v>2.8</v>
      </c>
      <c r="F163" s="392">
        <f t="shared" si="80"/>
        <v>5.4</v>
      </c>
      <c r="G163" s="392">
        <f t="shared" si="80"/>
        <v>4.4358678059439383</v>
      </c>
      <c r="H163" s="392">
        <f t="shared" si="80"/>
        <v>3.2140223173798046</v>
      </c>
      <c r="I163" s="392">
        <f t="shared" si="80"/>
        <v>1.3341268968117543</v>
      </c>
      <c r="J163" s="392">
        <f t="shared" si="80"/>
        <v>2.4</v>
      </c>
      <c r="K163" s="392">
        <f t="shared" si="80"/>
        <v>5.4</v>
      </c>
      <c r="L163" s="392">
        <f t="shared" si="80"/>
        <v>5.4</v>
      </c>
      <c r="M163" s="392">
        <f t="shared" si="80"/>
        <v>5.4</v>
      </c>
      <c r="N163" s="392">
        <f t="shared" si="80"/>
        <v>0.39999999999999986</v>
      </c>
      <c r="O163" s="392">
        <f t="shared" si="80"/>
        <v>4.17</v>
      </c>
      <c r="P163" s="392">
        <f t="shared" si="80"/>
        <v>5.4</v>
      </c>
      <c r="Q163" s="463">
        <f t="shared" si="80"/>
        <v>5.4</v>
      </c>
      <c r="R163" s="392">
        <f t="shared" si="80"/>
        <v>5.4</v>
      </c>
      <c r="S163" s="392">
        <f t="shared" si="80"/>
        <v>2.4</v>
      </c>
      <c r="T163" s="552"/>
    </row>
    <row r="164" spans="2:20" s="232" customFormat="1" x14ac:dyDescent="0.2">
      <c r="B164" s="454" t="str">
        <f t="shared" si="81"/>
        <v>Texas 35 B</v>
      </c>
      <c r="C164" s="454"/>
      <c r="D164" s="392">
        <f t="shared" si="78"/>
        <v>5.4</v>
      </c>
      <c r="E164" s="392">
        <f t="shared" si="80"/>
        <v>5.4</v>
      </c>
      <c r="F164" s="392">
        <f t="shared" si="80"/>
        <v>5.4</v>
      </c>
      <c r="G164" s="392">
        <f t="shared" si="80"/>
        <v>4.3124045327449618</v>
      </c>
      <c r="H164" s="392">
        <f t="shared" si="80"/>
        <v>3.8705477384338307</v>
      </c>
      <c r="I164" s="392">
        <f t="shared" si="80"/>
        <v>2.9182451333181922</v>
      </c>
      <c r="J164" s="392">
        <f t="shared" si="80"/>
        <v>5.4</v>
      </c>
      <c r="K164" s="392">
        <f t="shared" si="80"/>
        <v>5.4</v>
      </c>
      <c r="L164" s="392">
        <f t="shared" si="80"/>
        <v>5.4</v>
      </c>
      <c r="M164" s="392">
        <f t="shared" si="80"/>
        <v>0.39999999999999986</v>
      </c>
      <c r="N164" s="392">
        <f t="shared" si="80"/>
        <v>0.39999999999999986</v>
      </c>
      <c r="O164" s="392">
        <f t="shared" si="80"/>
        <v>3</v>
      </c>
      <c r="P164" s="392">
        <f t="shared" si="80"/>
        <v>0.39999999999999986</v>
      </c>
      <c r="Q164" s="463">
        <f t="shared" si="80"/>
        <v>2.4</v>
      </c>
      <c r="R164" s="392">
        <f t="shared" si="80"/>
        <v>0.39999999999999986</v>
      </c>
      <c r="S164" s="392">
        <f t="shared" si="80"/>
        <v>0.39999999999999986</v>
      </c>
      <c r="T164" s="552"/>
    </row>
    <row r="165" spans="2:20" s="232" customFormat="1" x14ac:dyDescent="0.2">
      <c r="B165" s="454" t="str">
        <f t="shared" si="81"/>
        <v>Utah 45 A</v>
      </c>
      <c r="C165" s="454"/>
      <c r="D165" s="392">
        <f t="shared" si="78"/>
        <v>5.4</v>
      </c>
      <c r="E165" s="392">
        <f t="shared" si="80"/>
        <v>5.4</v>
      </c>
      <c r="F165" s="392">
        <f t="shared" si="80"/>
        <v>5.4</v>
      </c>
      <c r="G165" s="392">
        <f t="shared" si="80"/>
        <v>2.5605373953847312</v>
      </c>
      <c r="H165" s="392">
        <f t="shared" si="80"/>
        <v>2.8359158272150444</v>
      </c>
      <c r="I165" s="392">
        <f t="shared" si="80"/>
        <v>2.6070534961733496</v>
      </c>
      <c r="J165" s="392">
        <f t="shared" si="80"/>
        <v>5.4</v>
      </c>
      <c r="K165" s="392">
        <f t="shared" si="80"/>
        <v>1.3999999999999997</v>
      </c>
      <c r="L165" s="392">
        <f t="shared" si="80"/>
        <v>0.99999999999999956</v>
      </c>
      <c r="M165" s="392">
        <f t="shared" si="80"/>
        <v>0.39999999999999986</v>
      </c>
      <c r="N165" s="392">
        <f t="shared" si="80"/>
        <v>2.4</v>
      </c>
      <c r="O165" s="392">
        <f t="shared" si="80"/>
        <v>0.39999999999999986</v>
      </c>
      <c r="P165" s="392">
        <f t="shared" si="80"/>
        <v>0.39999999999999986</v>
      </c>
      <c r="Q165" s="463">
        <f t="shared" si="80"/>
        <v>2.4</v>
      </c>
      <c r="R165" s="392">
        <f t="shared" si="80"/>
        <v>0.39999999999999986</v>
      </c>
      <c r="S165" s="392">
        <f t="shared" si="80"/>
        <v>3.4</v>
      </c>
      <c r="T165" s="552"/>
    </row>
    <row r="166" spans="2:20" s="232" customFormat="1" x14ac:dyDescent="0.2">
      <c r="B166" s="454" t="str">
        <f t="shared" si="81"/>
        <v>Vermont 40 B</v>
      </c>
      <c r="C166" s="454"/>
      <c r="D166" s="392">
        <f t="shared" si="78"/>
        <v>5.4</v>
      </c>
      <c r="E166" s="392">
        <f t="shared" si="80"/>
        <v>1.3099999999999998</v>
      </c>
      <c r="F166" s="392">
        <f t="shared" si="80"/>
        <v>2.4</v>
      </c>
      <c r="G166" s="392">
        <f t="shared" si="80"/>
        <v>1.5508735722647453</v>
      </c>
      <c r="H166" s="392">
        <f t="shared" si="80"/>
        <v>3.4082102453193484</v>
      </c>
      <c r="I166" s="392">
        <f t="shared" si="80"/>
        <v>4.3401317921623974</v>
      </c>
      <c r="J166" s="392">
        <f t="shared" si="80"/>
        <v>5.4</v>
      </c>
      <c r="K166" s="392">
        <f t="shared" si="80"/>
        <v>4.4000000000000004</v>
      </c>
      <c r="L166" s="392">
        <f t="shared" si="80"/>
        <v>5.4</v>
      </c>
      <c r="M166" s="392">
        <f t="shared" si="80"/>
        <v>0.39999999999999986</v>
      </c>
      <c r="N166" s="392">
        <f t="shared" si="80"/>
        <v>5.4</v>
      </c>
      <c r="O166" s="392">
        <f t="shared" si="80"/>
        <v>0.39999999999999986</v>
      </c>
      <c r="P166" s="392">
        <f t="shared" si="80"/>
        <v>1.3999999999999997</v>
      </c>
      <c r="Q166" s="463">
        <f t="shared" si="80"/>
        <v>3.4</v>
      </c>
      <c r="R166" s="392">
        <f t="shared" si="80"/>
        <v>0.39999999999999986</v>
      </c>
      <c r="S166" s="392">
        <f t="shared" si="80"/>
        <v>1.3999999999999997</v>
      </c>
      <c r="T166" s="552"/>
    </row>
    <row r="167" spans="2:20" s="232" customFormat="1" x14ac:dyDescent="0.2">
      <c r="B167" s="454" t="str">
        <f t="shared" si="81"/>
        <v>Virginia 31 C</v>
      </c>
      <c r="C167" s="454"/>
      <c r="D167" s="392">
        <f t="shared" si="78"/>
        <v>5.4</v>
      </c>
      <c r="E167" s="392">
        <f t="shared" ref="E167:S171" si="82">5-E113+$A$120+$A$66</f>
        <v>5.4</v>
      </c>
      <c r="F167" s="392">
        <f t="shared" si="82"/>
        <v>5.4</v>
      </c>
      <c r="G167" s="392">
        <f t="shared" si="82"/>
        <v>1.7933478869911064</v>
      </c>
      <c r="H167" s="392">
        <f t="shared" si="82"/>
        <v>3.3528426108002281</v>
      </c>
      <c r="I167" s="392">
        <f t="shared" si="82"/>
        <v>2.7892120555090218</v>
      </c>
      <c r="J167" s="392">
        <f t="shared" si="82"/>
        <v>3.4</v>
      </c>
      <c r="K167" s="392">
        <f t="shared" si="82"/>
        <v>4.4000000000000004</v>
      </c>
      <c r="L167" s="392">
        <f t="shared" si="82"/>
        <v>5.4</v>
      </c>
      <c r="M167" s="392">
        <f t="shared" si="82"/>
        <v>0.39999999999999986</v>
      </c>
      <c r="N167" s="392">
        <f t="shared" si="82"/>
        <v>5.4</v>
      </c>
      <c r="O167" s="392">
        <f t="shared" si="82"/>
        <v>0.39999999999999986</v>
      </c>
      <c r="P167" s="392">
        <f t="shared" si="82"/>
        <v>0.39999999999999986</v>
      </c>
      <c r="Q167" s="463">
        <f t="shared" si="82"/>
        <v>3.4</v>
      </c>
      <c r="R167" s="392">
        <f t="shared" si="82"/>
        <v>4.4000000000000004</v>
      </c>
      <c r="S167" s="392">
        <f t="shared" si="82"/>
        <v>3.4</v>
      </c>
      <c r="T167" s="552"/>
    </row>
    <row r="168" spans="2:20" s="232" customFormat="1" x14ac:dyDescent="0.2">
      <c r="B168" s="454" t="str">
        <f t="shared" si="81"/>
        <v>Washington 45 A</v>
      </c>
      <c r="C168" s="454"/>
      <c r="D168" s="392">
        <f t="shared" si="78"/>
        <v>0.39999999999999986</v>
      </c>
      <c r="E168" s="392">
        <f t="shared" si="82"/>
        <v>1.8999999999999997</v>
      </c>
      <c r="F168" s="392">
        <f t="shared" si="82"/>
        <v>5.4</v>
      </c>
      <c r="G168" s="392">
        <f t="shared" si="82"/>
        <v>1.2509656606338837</v>
      </c>
      <c r="H168" s="392">
        <f t="shared" si="82"/>
        <v>3.2248683178547686</v>
      </c>
      <c r="I168" s="392">
        <f t="shared" si="82"/>
        <v>3.3544783429112606</v>
      </c>
      <c r="J168" s="392">
        <f t="shared" si="82"/>
        <v>5.4</v>
      </c>
      <c r="K168" s="392">
        <f t="shared" si="82"/>
        <v>1.3999999999999997</v>
      </c>
      <c r="L168" s="392">
        <f t="shared" si="82"/>
        <v>0.39999999999999986</v>
      </c>
      <c r="M168" s="392">
        <f t="shared" si="82"/>
        <v>0.39999999999999986</v>
      </c>
      <c r="N168" s="392">
        <f t="shared" si="82"/>
        <v>0.39999999999999986</v>
      </c>
      <c r="O168" s="392">
        <f t="shared" si="82"/>
        <v>0.39999999999999986</v>
      </c>
      <c r="P168" s="392">
        <f t="shared" si="82"/>
        <v>2.4</v>
      </c>
      <c r="Q168" s="463">
        <f t="shared" si="82"/>
        <v>4.4000000000000004</v>
      </c>
      <c r="R168" s="392">
        <f t="shared" si="82"/>
        <v>4.9000000000000004</v>
      </c>
      <c r="S168" s="392">
        <f t="shared" si="82"/>
        <v>5.4</v>
      </c>
      <c r="T168" s="552"/>
    </row>
    <row r="169" spans="2:20" s="232" customFormat="1" x14ac:dyDescent="0.2">
      <c r="B169" s="454" t="str">
        <f t="shared" si="81"/>
        <v>West Virginia 43 A</v>
      </c>
      <c r="C169" s="454"/>
      <c r="D169" s="392">
        <f t="shared" si="78"/>
        <v>5.4</v>
      </c>
      <c r="E169" s="392">
        <f t="shared" si="82"/>
        <v>4.4000000000000004</v>
      </c>
      <c r="F169" s="392">
        <f t="shared" si="82"/>
        <v>3.4</v>
      </c>
      <c r="G169" s="392">
        <f t="shared" si="82"/>
        <v>4.8811495742199273</v>
      </c>
      <c r="H169" s="392">
        <f t="shared" si="82"/>
        <v>4.434115383198133</v>
      </c>
      <c r="I169" s="392">
        <f t="shared" si="82"/>
        <v>0.72966098305694116</v>
      </c>
      <c r="J169" s="392">
        <f t="shared" si="82"/>
        <v>3.4</v>
      </c>
      <c r="K169" s="392">
        <f t="shared" si="82"/>
        <v>2.4</v>
      </c>
      <c r="L169" s="392">
        <f t="shared" si="82"/>
        <v>5.4</v>
      </c>
      <c r="M169" s="392">
        <f t="shared" si="82"/>
        <v>0.39999999999999986</v>
      </c>
      <c r="N169" s="392">
        <f t="shared" si="82"/>
        <v>0.39999999999999986</v>
      </c>
      <c r="O169" s="392">
        <f t="shared" si="82"/>
        <v>1.3999999999999997</v>
      </c>
      <c r="P169" s="392">
        <f t="shared" si="82"/>
        <v>0.39999999999999986</v>
      </c>
      <c r="Q169" s="463">
        <f t="shared" si="82"/>
        <v>2.4</v>
      </c>
      <c r="R169" s="392">
        <f t="shared" si="82"/>
        <v>0.39999999999999986</v>
      </c>
      <c r="S169" s="392">
        <f t="shared" si="82"/>
        <v>3.4</v>
      </c>
      <c r="T169" s="552"/>
    </row>
    <row r="170" spans="2:20" s="232" customFormat="1" x14ac:dyDescent="0.2">
      <c r="B170" s="454" t="str">
        <f t="shared" si="81"/>
        <v>Wisconsin 33 C</v>
      </c>
      <c r="C170" s="454"/>
      <c r="D170" s="392">
        <f t="shared" si="78"/>
        <v>5.4</v>
      </c>
      <c r="E170" s="392">
        <f t="shared" si="82"/>
        <v>1.3999999999999997</v>
      </c>
      <c r="F170" s="392">
        <f t="shared" si="82"/>
        <v>5.4</v>
      </c>
      <c r="G170" s="392">
        <f t="shared" si="82"/>
        <v>1.2387520109988908</v>
      </c>
      <c r="H170" s="392">
        <f t="shared" si="82"/>
        <v>3.0059941434034601</v>
      </c>
      <c r="I170" s="392">
        <f t="shared" si="82"/>
        <v>3.8094593549841496</v>
      </c>
      <c r="J170" s="392">
        <f t="shared" si="82"/>
        <v>5.4</v>
      </c>
      <c r="K170" s="392">
        <f t="shared" si="82"/>
        <v>4.4000000000000004</v>
      </c>
      <c r="L170" s="392">
        <f t="shared" si="82"/>
        <v>5.4</v>
      </c>
      <c r="M170" s="392">
        <f t="shared" si="82"/>
        <v>0.39999999999999986</v>
      </c>
      <c r="N170" s="392">
        <f t="shared" si="82"/>
        <v>5.4</v>
      </c>
      <c r="O170" s="392">
        <f t="shared" si="82"/>
        <v>0.39999999999999986</v>
      </c>
      <c r="P170" s="392">
        <f t="shared" si="82"/>
        <v>2.4</v>
      </c>
      <c r="Q170" s="463">
        <f t="shared" si="82"/>
        <v>4.4000000000000004</v>
      </c>
      <c r="R170" s="392">
        <f t="shared" si="82"/>
        <v>3.4</v>
      </c>
      <c r="S170" s="392">
        <f t="shared" si="82"/>
        <v>1.3999999999999997</v>
      </c>
      <c r="T170" s="552"/>
    </row>
    <row r="171" spans="2:20" s="232" customFormat="1" x14ac:dyDescent="0.2">
      <c r="B171" s="454" t="str">
        <f t="shared" si="81"/>
        <v>Wyoming 19 C</v>
      </c>
      <c r="C171" s="454"/>
      <c r="D171" s="392">
        <f t="shared" si="78"/>
        <v>5.4</v>
      </c>
      <c r="E171" s="392">
        <f t="shared" si="82"/>
        <v>2.65</v>
      </c>
      <c r="F171" s="392">
        <f t="shared" si="82"/>
        <v>5.4</v>
      </c>
      <c r="G171" s="392">
        <f t="shared" si="82"/>
        <v>3.4831295310825698</v>
      </c>
      <c r="H171" s="392">
        <f t="shared" si="82"/>
        <v>3.0952569074641607</v>
      </c>
      <c r="I171" s="392">
        <f t="shared" si="82"/>
        <v>2.1743441254201339</v>
      </c>
      <c r="J171" s="392">
        <f t="shared" si="82"/>
        <v>5.4</v>
      </c>
      <c r="K171" s="392">
        <f t="shared" si="82"/>
        <v>4.4000000000000004</v>
      </c>
      <c r="L171" s="392">
        <f t="shared" si="82"/>
        <v>5.4</v>
      </c>
      <c r="M171" s="392">
        <f t="shared" si="82"/>
        <v>5.4</v>
      </c>
      <c r="N171" s="392">
        <f t="shared" si="82"/>
        <v>5.4</v>
      </c>
      <c r="O171" s="392">
        <f t="shared" si="82"/>
        <v>1.3999999999999997</v>
      </c>
      <c r="P171" s="392">
        <f t="shared" si="82"/>
        <v>5.4</v>
      </c>
      <c r="Q171" s="463">
        <f t="shared" si="82"/>
        <v>5.4</v>
      </c>
      <c r="R171" s="392">
        <f t="shared" si="82"/>
        <v>5.4</v>
      </c>
      <c r="S171" s="392">
        <f t="shared" si="82"/>
        <v>1.3999999999999997</v>
      </c>
      <c r="T171" s="552"/>
    </row>
    <row r="172" spans="2:20" x14ac:dyDescent="0.2">
      <c r="N172" s="518"/>
    </row>
  </sheetData>
  <sortState xmlns:xlrd2="http://schemas.microsoft.com/office/spreadsheetml/2017/richdata2" ref="A7:U57">
    <sortCondition ref="B7:B57"/>
  </sortState>
  <hyperlinks>
    <hyperlink ref="N45" r:id="rId1" xr:uid="{39C3D532-DE92-4A9E-9890-F158072029E9}"/>
    <hyperlink ref="C1" r:id="rId2" display="Text Report is at http://votewell.net/card.pdf" xr:uid="{DDCC7E93-6E37-4BCC-BE13-1B90093C8369}"/>
  </hyperlinks>
  <pageMargins left="0.25" right="0.25" top="0.25" bottom="0.25" header="0.05" footer="0.05"/>
  <pageSetup scale="77" fitToWidth="2" orientation="portrait" horizontalDpi="0"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976B3-5873-4B6A-BBF0-9175E7CA1148}">
  <sheetPr>
    <tabColor rgb="FF00B0F0"/>
  </sheetPr>
  <dimension ref="A1:I655"/>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3.8" x14ac:dyDescent="0.3"/>
  <cols>
    <col min="1" max="1" width="14.625" style="143" customWidth="1"/>
    <col min="2" max="16384" width="9" style="143"/>
  </cols>
  <sheetData>
    <row r="1" spans="1:9" s="179" customFormat="1" ht="62.4" x14ac:dyDescent="0.3">
      <c r="A1" s="173" t="s">
        <v>1508</v>
      </c>
      <c r="E1" s="179">
        <v>1</v>
      </c>
      <c r="F1" s="179">
        <v>2</v>
      </c>
      <c r="G1" s="179">
        <v>3</v>
      </c>
      <c r="H1" s="179">
        <v>4</v>
      </c>
      <c r="I1" s="179" t="s">
        <v>1680</v>
      </c>
    </row>
    <row r="2" spans="1:9" x14ac:dyDescent="0.3">
      <c r="A2" s="143" t="s">
        <v>1436</v>
      </c>
      <c r="E2" s="164">
        <f>IF(LEFT($A2,7)="State A",LARGE($D5:$D11,E$1),"")</f>
        <v>0.27160000000000001</v>
      </c>
      <c r="F2" s="164">
        <f t="shared" ref="F2:H2" si="0">IF(LEFT($A2,7)="State A",LARGE($D5:$D11,F$1),"")</f>
        <v>0.26119999999999999</v>
      </c>
      <c r="G2" s="164">
        <f t="shared" si="0"/>
        <v>0.2364</v>
      </c>
      <c r="H2" s="164">
        <f t="shared" si="0"/>
        <v>0.23080000000000001</v>
      </c>
      <c r="I2" s="164">
        <f>IF(LEFT($A2,7)="State A",AVERAGE(E2-G2, F2-H2),"")</f>
        <v>3.2799999999999996E-2</v>
      </c>
    </row>
    <row r="3" spans="1:9" x14ac:dyDescent="0.3">
      <c r="A3" s="143" t="s">
        <v>1437</v>
      </c>
      <c r="E3" s="164" t="str">
        <f t="shared" ref="E3:H3" si="1">IF(LEFT($A3,7)="State A",LARGE($D6:$D12,E$1),"")</f>
        <v/>
      </c>
      <c r="F3" s="164" t="str">
        <f t="shared" si="1"/>
        <v/>
      </c>
      <c r="G3" s="164" t="str">
        <f t="shared" si="1"/>
        <v/>
      </c>
      <c r="H3" s="164" t="str">
        <f t="shared" si="1"/>
        <v/>
      </c>
      <c r="I3" s="164" t="str">
        <f t="shared" ref="I3:I66" si="2">IF(LEFT($A3,7)="State A",AVERAGE(E3-G3, F3-H3),"")</f>
        <v/>
      </c>
    </row>
    <row r="4" spans="1:9" x14ac:dyDescent="0.3">
      <c r="A4" s="162" t="s">
        <v>1438</v>
      </c>
      <c r="B4" s="162" t="s">
        <v>1439</v>
      </c>
      <c r="C4" s="162" t="s">
        <v>1440</v>
      </c>
      <c r="D4" s="162" t="s">
        <v>1441</v>
      </c>
      <c r="E4" s="164" t="str">
        <f t="shared" ref="E4:H4" si="3">IF(LEFT($A4,7)="State A",LARGE($D7:$D13,E$1),"")</f>
        <v/>
      </c>
      <c r="F4" s="164" t="str">
        <f t="shared" si="3"/>
        <v/>
      </c>
      <c r="G4" s="164" t="str">
        <f t="shared" si="3"/>
        <v/>
      </c>
      <c r="H4" s="164" t="str">
        <f t="shared" si="3"/>
        <v/>
      </c>
      <c r="I4" s="164" t="str">
        <f t="shared" si="2"/>
        <v/>
      </c>
    </row>
    <row r="5" spans="1:9" x14ac:dyDescent="0.3">
      <c r="A5" s="162" t="s">
        <v>1442</v>
      </c>
      <c r="B5" s="162" t="s">
        <v>1443</v>
      </c>
      <c r="C5" s="165">
        <v>26544</v>
      </c>
      <c r="D5" s="166">
        <v>0.27160000000000001</v>
      </c>
      <c r="E5" s="164" t="str">
        <f t="shared" ref="E5:H5" si="4">IF(LEFT($A5,7)="State A",LARGE($D8:$D14,E$1),"")</f>
        <v/>
      </c>
      <c r="F5" s="164" t="str">
        <f t="shared" si="4"/>
        <v/>
      </c>
      <c r="G5" s="164" t="str">
        <f t="shared" si="4"/>
        <v/>
      </c>
      <c r="H5" s="164" t="str">
        <f t="shared" si="4"/>
        <v/>
      </c>
      <c r="I5" s="164" t="str">
        <f t="shared" si="2"/>
        <v/>
      </c>
    </row>
    <row r="6" spans="1:9" x14ac:dyDescent="0.3">
      <c r="A6" s="162" t="s">
        <v>1442</v>
      </c>
      <c r="B6" s="162" t="s">
        <v>1444</v>
      </c>
      <c r="C6" s="165">
        <v>25521</v>
      </c>
      <c r="D6" s="166">
        <v>0.26119999999999999</v>
      </c>
      <c r="E6" s="164" t="str">
        <f t="shared" ref="E6:H6" si="5">IF(LEFT($A6,7)="State A",LARGE($D9:$D15,E$1),"")</f>
        <v/>
      </c>
      <c r="F6" s="164" t="str">
        <f t="shared" si="5"/>
        <v/>
      </c>
      <c r="G6" s="164" t="str">
        <f t="shared" si="5"/>
        <v/>
      </c>
      <c r="H6" s="164" t="str">
        <f t="shared" si="5"/>
        <v/>
      </c>
      <c r="I6" s="164" t="str">
        <f t="shared" si="2"/>
        <v/>
      </c>
    </row>
    <row r="7" spans="1:9" x14ac:dyDescent="0.3">
      <c r="A7" s="162" t="s">
        <v>1445</v>
      </c>
      <c r="B7" s="162" t="s">
        <v>1446</v>
      </c>
      <c r="C7" s="165">
        <v>23098</v>
      </c>
      <c r="D7" s="166">
        <v>0.2364</v>
      </c>
      <c r="E7" s="164" t="str">
        <f t="shared" ref="E7:H7" si="6">IF(LEFT($A7,7)="State A",LARGE($D10:$D16,E$1),"")</f>
        <v/>
      </c>
      <c r="F7" s="164" t="str">
        <f t="shared" si="6"/>
        <v/>
      </c>
      <c r="G7" s="164" t="str">
        <f t="shared" si="6"/>
        <v/>
      </c>
      <c r="H7" s="164" t="str">
        <f t="shared" si="6"/>
        <v/>
      </c>
      <c r="I7" s="164" t="str">
        <f t="shared" si="2"/>
        <v/>
      </c>
    </row>
    <row r="8" spans="1:9" x14ac:dyDescent="0.3">
      <c r="A8" s="162" t="s">
        <v>1445</v>
      </c>
      <c r="B8" s="162" t="s">
        <v>1447</v>
      </c>
      <c r="C8" s="165">
        <v>22555</v>
      </c>
      <c r="D8" s="166">
        <v>0.23080000000000001</v>
      </c>
      <c r="E8" s="164" t="str">
        <f t="shared" ref="E8:H8" si="7">IF(LEFT($A8,7)="State A",LARGE($D11:$D17,E$1),"")</f>
        <v/>
      </c>
      <c r="F8" s="164" t="str">
        <f t="shared" si="7"/>
        <v/>
      </c>
      <c r="G8" s="164" t="str">
        <f t="shared" si="7"/>
        <v/>
      </c>
      <c r="H8" s="164" t="str">
        <f t="shared" si="7"/>
        <v/>
      </c>
      <c r="I8" s="164" t="str">
        <f t="shared" si="2"/>
        <v/>
      </c>
    </row>
    <row r="9" spans="1:9" x14ac:dyDescent="0.3">
      <c r="A9" s="143" t="s">
        <v>1448</v>
      </c>
      <c r="E9" s="164" t="str">
        <f t="shared" ref="E9:H9" si="8">IF(LEFT($A9,7)="State A",LARGE($D12:$D18,E$1),"")</f>
        <v/>
      </c>
      <c r="F9" s="164" t="str">
        <f t="shared" si="8"/>
        <v/>
      </c>
      <c r="G9" s="164" t="str">
        <f t="shared" si="8"/>
        <v/>
      </c>
      <c r="H9" s="164" t="str">
        <f t="shared" si="8"/>
        <v/>
      </c>
      <c r="I9" s="164" t="str">
        <f t="shared" si="2"/>
        <v/>
      </c>
    </row>
    <row r="10" spans="1:9" x14ac:dyDescent="0.3">
      <c r="A10" s="162"/>
      <c r="E10" s="164" t="str">
        <f t="shared" ref="E10:H10" si="9">IF(LEFT($A10,7)="State A",LARGE($D13:$D19,E$1),"")</f>
        <v/>
      </c>
      <c r="F10" s="164" t="str">
        <f t="shared" si="9"/>
        <v/>
      </c>
      <c r="G10" s="164" t="str">
        <f t="shared" si="9"/>
        <v/>
      </c>
      <c r="H10" s="164" t="str">
        <f t="shared" si="9"/>
        <v/>
      </c>
      <c r="I10" s="164" t="str">
        <f t="shared" si="2"/>
        <v/>
      </c>
    </row>
    <row r="11" spans="1:9" x14ac:dyDescent="0.3">
      <c r="A11" s="162" t="s">
        <v>1449</v>
      </c>
      <c r="E11" s="164" t="str">
        <f t="shared" ref="E11:H11" si="10">IF(LEFT($A11,7)="State A",LARGE($D14:$D20,E$1),"")</f>
        <v/>
      </c>
      <c r="F11" s="164" t="str">
        <f t="shared" si="10"/>
        <v/>
      </c>
      <c r="G11" s="164" t="str">
        <f t="shared" si="10"/>
        <v/>
      </c>
      <c r="H11" s="164" t="str">
        <f t="shared" si="10"/>
        <v/>
      </c>
      <c r="I11" s="164" t="str">
        <f t="shared" si="2"/>
        <v/>
      </c>
    </row>
    <row r="12" spans="1:9" x14ac:dyDescent="0.3">
      <c r="A12" s="162" t="s">
        <v>1450</v>
      </c>
      <c r="E12" s="164" t="str">
        <f t="shared" ref="E12:H12" si="11">IF(LEFT($A12,7)="State A",LARGE($D15:$D21,E$1),"")</f>
        <v/>
      </c>
      <c r="F12" s="164" t="str">
        <f t="shared" si="11"/>
        <v/>
      </c>
      <c r="G12" s="164" t="str">
        <f t="shared" si="11"/>
        <v/>
      </c>
      <c r="H12" s="164" t="str">
        <f t="shared" si="11"/>
        <v/>
      </c>
      <c r="I12" s="164" t="str">
        <f t="shared" si="2"/>
        <v/>
      </c>
    </row>
    <row r="13" spans="1:9" x14ac:dyDescent="0.3">
      <c r="A13" s="162" t="s">
        <v>1451</v>
      </c>
      <c r="E13" s="164" t="str">
        <f t="shared" ref="E13:H13" si="12">IF(LEFT($A13,7)="State A",LARGE($D16:$D22,E$1),"")</f>
        <v/>
      </c>
      <c r="F13" s="164" t="str">
        <f t="shared" si="12"/>
        <v/>
      </c>
      <c r="G13" s="164" t="str">
        <f t="shared" si="12"/>
        <v/>
      </c>
      <c r="H13" s="164" t="str">
        <f t="shared" si="12"/>
        <v/>
      </c>
      <c r="I13" s="164" t="str">
        <f t="shared" si="2"/>
        <v/>
      </c>
    </row>
    <row r="14" spans="1:9" x14ac:dyDescent="0.3">
      <c r="E14" s="164" t="str">
        <f t="shared" ref="E14:H14" si="13">IF(LEFT($A14,7)="State A",LARGE($D17:$D23,E$1),"")</f>
        <v/>
      </c>
      <c r="F14" s="164" t="str">
        <f t="shared" si="13"/>
        <v/>
      </c>
      <c r="G14" s="164" t="str">
        <f t="shared" si="13"/>
        <v/>
      </c>
      <c r="H14" s="164" t="str">
        <f t="shared" si="13"/>
        <v/>
      </c>
      <c r="I14" s="164" t="str">
        <f t="shared" si="2"/>
        <v/>
      </c>
    </row>
    <row r="15" spans="1:9" x14ac:dyDescent="0.3">
      <c r="A15" s="167" t="s">
        <v>1452</v>
      </c>
      <c r="E15" s="164" t="str">
        <f t="shared" ref="E15:H15" si="14">IF(LEFT($A15,7)="State A",LARGE($D18:$D24,E$1),"")</f>
        <v/>
      </c>
      <c r="F15" s="164" t="str">
        <f t="shared" si="14"/>
        <v/>
      </c>
      <c r="G15" s="164" t="str">
        <f t="shared" si="14"/>
        <v/>
      </c>
      <c r="H15" s="164" t="str">
        <f t="shared" si="14"/>
        <v/>
      </c>
      <c r="I15" s="164" t="str">
        <f t="shared" si="2"/>
        <v/>
      </c>
    </row>
    <row r="16" spans="1:9" x14ac:dyDescent="0.3">
      <c r="A16" s="143" t="s">
        <v>413</v>
      </c>
      <c r="E16" s="164" t="str">
        <f t="shared" ref="E16:H16" si="15">IF(LEFT($A16,7)="State A",LARGE($D19:$D25,E$1),"")</f>
        <v/>
      </c>
      <c r="F16" s="164" t="str">
        <f t="shared" si="15"/>
        <v/>
      </c>
      <c r="G16" s="164" t="str">
        <f t="shared" si="15"/>
        <v/>
      </c>
      <c r="H16" s="164" t="str">
        <f t="shared" si="15"/>
        <v/>
      </c>
      <c r="I16" s="164" t="str">
        <f t="shared" si="2"/>
        <v/>
      </c>
    </row>
    <row r="17" spans="1:9" x14ac:dyDescent="0.3">
      <c r="A17" s="143" t="s">
        <v>1453</v>
      </c>
      <c r="E17" s="164" t="str">
        <f t="shared" ref="E17:H17" si="16">IF(LEFT($A17,7)="State A",LARGE($D20:$D26,E$1),"")</f>
        <v/>
      </c>
      <c r="F17" s="164" t="str">
        <f t="shared" si="16"/>
        <v/>
      </c>
      <c r="G17" s="164" t="str">
        <f t="shared" si="16"/>
        <v/>
      </c>
      <c r="H17" s="164" t="str">
        <f t="shared" si="16"/>
        <v/>
      </c>
      <c r="I17" s="164" t="str">
        <f t="shared" si="2"/>
        <v/>
      </c>
    </row>
    <row r="18" spans="1:9" x14ac:dyDescent="0.3">
      <c r="A18" s="143" t="s">
        <v>1437</v>
      </c>
      <c r="E18" s="164" t="str">
        <f t="shared" ref="E18:H18" si="17">IF(LEFT($A18,7)="State A",LARGE($D21:$D27,E$1),"")</f>
        <v/>
      </c>
      <c r="F18" s="164" t="str">
        <f t="shared" si="17"/>
        <v/>
      </c>
      <c r="G18" s="164" t="str">
        <f t="shared" si="17"/>
        <v/>
      </c>
      <c r="H18" s="164" t="str">
        <f t="shared" si="17"/>
        <v/>
      </c>
      <c r="I18" s="164" t="str">
        <f t="shared" si="2"/>
        <v/>
      </c>
    </row>
    <row r="19" spans="1:9" x14ac:dyDescent="0.3">
      <c r="A19" s="162" t="s">
        <v>1438</v>
      </c>
      <c r="B19" s="162" t="s">
        <v>1439</v>
      </c>
      <c r="C19" s="162" t="s">
        <v>1440</v>
      </c>
      <c r="D19" s="162" t="s">
        <v>1441</v>
      </c>
      <c r="E19" s="164" t="str">
        <f t="shared" ref="E19:H19" si="18">IF(LEFT($A19,7)="State A",LARGE($D22:$D28,E$1),"")</f>
        <v/>
      </c>
      <c r="F19" s="164" t="str">
        <f t="shared" si="18"/>
        <v/>
      </c>
      <c r="G19" s="164" t="str">
        <f t="shared" si="18"/>
        <v/>
      </c>
      <c r="H19" s="164" t="str">
        <f t="shared" si="18"/>
        <v/>
      </c>
      <c r="I19" s="164" t="str">
        <f t="shared" si="2"/>
        <v/>
      </c>
    </row>
    <row r="20" spans="1:9" x14ac:dyDescent="0.3">
      <c r="A20" s="162" t="s">
        <v>1442</v>
      </c>
      <c r="B20" s="162" t="s">
        <v>1454</v>
      </c>
      <c r="C20" s="165">
        <v>27163</v>
      </c>
      <c r="D20" s="166">
        <v>0.53469999999999995</v>
      </c>
      <c r="E20" s="164" t="str">
        <f t="shared" ref="E20:H20" si="19">IF(LEFT($A20,7)="State A",LARGE($D23:$D29,E$1),"")</f>
        <v/>
      </c>
      <c r="F20" s="164" t="str">
        <f t="shared" si="19"/>
        <v/>
      </c>
      <c r="G20" s="164" t="str">
        <f t="shared" si="19"/>
        <v/>
      </c>
      <c r="H20" s="164" t="str">
        <f t="shared" si="19"/>
        <v/>
      </c>
      <c r="I20" s="164" t="str">
        <f t="shared" si="2"/>
        <v/>
      </c>
    </row>
    <row r="21" spans="1:9" x14ac:dyDescent="0.3">
      <c r="A21" s="162" t="s">
        <v>1445</v>
      </c>
      <c r="B21" s="162" t="s">
        <v>1455</v>
      </c>
      <c r="C21" s="165">
        <v>23636</v>
      </c>
      <c r="D21" s="166">
        <v>0.46529999999999999</v>
      </c>
      <c r="E21" s="164" t="str">
        <f t="shared" ref="E21:H21" si="20">IF(LEFT($A21,7)="State A",LARGE($D24:$D30,E$1),"")</f>
        <v/>
      </c>
      <c r="F21" s="164" t="str">
        <f t="shared" si="20"/>
        <v/>
      </c>
      <c r="G21" s="164" t="str">
        <f t="shared" si="20"/>
        <v/>
      </c>
      <c r="H21" s="164" t="str">
        <f t="shared" si="20"/>
        <v/>
      </c>
      <c r="I21" s="164" t="str">
        <f t="shared" si="2"/>
        <v/>
      </c>
    </row>
    <row r="22" spans="1:9" x14ac:dyDescent="0.3">
      <c r="A22" s="162"/>
      <c r="E22" s="164" t="str">
        <f t="shared" ref="E22:H22" si="21">IF(LEFT($A22,7)="State A",LARGE($D25:$D31,E$1),"")</f>
        <v/>
      </c>
      <c r="F22" s="164" t="str">
        <f t="shared" si="21"/>
        <v/>
      </c>
      <c r="G22" s="164" t="str">
        <f t="shared" si="21"/>
        <v/>
      </c>
      <c r="H22" s="164" t="str">
        <f t="shared" si="21"/>
        <v/>
      </c>
      <c r="I22" s="164" t="str">
        <f t="shared" si="2"/>
        <v/>
      </c>
    </row>
    <row r="23" spans="1:9" x14ac:dyDescent="0.3">
      <c r="A23" s="162" t="s">
        <v>1449</v>
      </c>
      <c r="E23" s="164" t="str">
        <f t="shared" ref="E23:H23" si="22">IF(LEFT($A23,7)="State A",LARGE($D26:$D32,E$1),"")</f>
        <v/>
      </c>
      <c r="F23" s="164" t="str">
        <f t="shared" si="22"/>
        <v/>
      </c>
      <c r="G23" s="164" t="str">
        <f t="shared" si="22"/>
        <v/>
      </c>
      <c r="H23" s="164" t="str">
        <f t="shared" si="22"/>
        <v/>
      </c>
      <c r="I23" s="164" t="str">
        <f t="shared" si="2"/>
        <v/>
      </c>
    </row>
    <row r="24" spans="1:9" x14ac:dyDescent="0.3">
      <c r="A24" s="162" t="s">
        <v>1450</v>
      </c>
      <c r="E24" s="164" t="str">
        <f t="shared" ref="E24:H24" si="23">IF(LEFT($A24,7)="State A",LARGE($D27:$D33,E$1),"")</f>
        <v/>
      </c>
      <c r="F24" s="164" t="str">
        <f t="shared" si="23"/>
        <v/>
      </c>
      <c r="G24" s="164" t="str">
        <f t="shared" si="23"/>
        <v/>
      </c>
      <c r="H24" s="164" t="str">
        <f t="shared" si="23"/>
        <v/>
      </c>
      <c r="I24" s="164" t="str">
        <f t="shared" si="2"/>
        <v/>
      </c>
    </row>
    <row r="25" spans="1:9" x14ac:dyDescent="0.3">
      <c r="A25" s="162" t="s">
        <v>1451</v>
      </c>
      <c r="E25" s="164" t="str">
        <f t="shared" ref="E25:H25" si="24">IF(LEFT($A25,7)="State A",LARGE($D28:$D34,E$1),"")</f>
        <v/>
      </c>
      <c r="F25" s="164" t="str">
        <f t="shared" si="24"/>
        <v/>
      </c>
      <c r="G25" s="164" t="str">
        <f t="shared" si="24"/>
        <v/>
      </c>
      <c r="H25" s="164" t="str">
        <f t="shared" si="24"/>
        <v/>
      </c>
      <c r="I25" s="164" t="str">
        <f t="shared" si="2"/>
        <v/>
      </c>
    </row>
    <row r="26" spans="1:9" x14ac:dyDescent="0.3">
      <c r="E26" s="164" t="str">
        <f t="shared" ref="E26:H26" si="25">IF(LEFT($A26,7)="State A",LARGE($D29:$D35,E$1),"")</f>
        <v/>
      </c>
      <c r="F26" s="164" t="str">
        <f t="shared" si="25"/>
        <v/>
      </c>
      <c r="G26" s="164" t="str">
        <f t="shared" si="25"/>
        <v/>
      </c>
      <c r="H26" s="164" t="str">
        <f t="shared" si="25"/>
        <v/>
      </c>
      <c r="I26" s="164" t="str">
        <f t="shared" si="2"/>
        <v/>
      </c>
    </row>
    <row r="27" spans="1:9" x14ac:dyDescent="0.3">
      <c r="A27" s="167" t="s">
        <v>1452</v>
      </c>
      <c r="E27" s="164" t="str">
        <f t="shared" ref="E27:H27" si="26">IF(LEFT($A27,7)="State A",LARGE($D30:$D36,E$1),"")</f>
        <v/>
      </c>
      <c r="F27" s="164" t="str">
        <f t="shared" si="26"/>
        <v/>
      </c>
      <c r="G27" s="164" t="str">
        <f t="shared" si="26"/>
        <v/>
      </c>
      <c r="H27" s="164" t="str">
        <f t="shared" si="26"/>
        <v/>
      </c>
      <c r="I27" s="164" t="str">
        <f t="shared" si="2"/>
        <v/>
      </c>
    </row>
    <row r="28" spans="1:9" x14ac:dyDescent="0.3">
      <c r="A28" s="143" t="s">
        <v>413</v>
      </c>
      <c r="E28" s="164" t="str">
        <f t="shared" ref="E28:H28" si="27">IF(LEFT($A28,7)="State A",LARGE($D31:$D37,E$1),"")</f>
        <v/>
      </c>
      <c r="F28" s="164" t="str">
        <f t="shared" si="27"/>
        <v/>
      </c>
      <c r="G28" s="164" t="str">
        <f t="shared" si="27"/>
        <v/>
      </c>
      <c r="H28" s="164" t="str">
        <f t="shared" si="27"/>
        <v/>
      </c>
      <c r="I28" s="164" t="str">
        <f t="shared" si="2"/>
        <v/>
      </c>
    </row>
    <row r="29" spans="1:9" x14ac:dyDescent="0.3">
      <c r="A29" s="143" t="s">
        <v>1456</v>
      </c>
      <c r="E29" s="164">
        <f t="shared" ref="E29:H29" si="28">IF(LEFT($A29,7)="State A",LARGE($D32:$D38,E$1),"")</f>
        <v>0.25979999999999998</v>
      </c>
      <c r="F29" s="164">
        <f t="shared" si="28"/>
        <v>0.2591</v>
      </c>
      <c r="G29" s="164">
        <f t="shared" si="28"/>
        <v>0.248</v>
      </c>
      <c r="H29" s="164">
        <f t="shared" si="28"/>
        <v>0.23300000000000001</v>
      </c>
      <c r="I29" s="164">
        <f t="shared" si="2"/>
        <v>1.8949999999999981E-2</v>
      </c>
    </row>
    <row r="30" spans="1:9" x14ac:dyDescent="0.3">
      <c r="A30" s="143" t="s">
        <v>1437</v>
      </c>
      <c r="E30" s="164" t="str">
        <f t="shared" ref="E30:H30" si="29">IF(LEFT($A30,7)="State A",LARGE($D33:$D39,E$1),"")</f>
        <v/>
      </c>
      <c r="F30" s="164" t="str">
        <f t="shared" si="29"/>
        <v/>
      </c>
      <c r="G30" s="164" t="str">
        <f t="shared" si="29"/>
        <v/>
      </c>
      <c r="H30" s="164" t="str">
        <f t="shared" si="29"/>
        <v/>
      </c>
      <c r="I30" s="164" t="str">
        <f t="shared" si="2"/>
        <v/>
      </c>
    </row>
    <row r="31" spans="1:9" x14ac:dyDescent="0.3">
      <c r="A31" s="162" t="s">
        <v>1438</v>
      </c>
      <c r="B31" s="162" t="s">
        <v>1439</v>
      </c>
      <c r="C31" s="162" t="s">
        <v>1440</v>
      </c>
      <c r="D31" s="162" t="s">
        <v>1441</v>
      </c>
      <c r="E31" s="164" t="str">
        <f t="shared" ref="E31:H31" si="30">IF(LEFT($A31,7)="State A",LARGE($D34:$D40,E$1),"")</f>
        <v/>
      </c>
      <c r="F31" s="164" t="str">
        <f t="shared" si="30"/>
        <v/>
      </c>
      <c r="G31" s="164" t="str">
        <f t="shared" si="30"/>
        <v/>
      </c>
      <c r="H31" s="164" t="str">
        <f t="shared" si="30"/>
        <v/>
      </c>
      <c r="I31" s="164" t="str">
        <f t="shared" si="2"/>
        <v/>
      </c>
    </row>
    <row r="32" spans="1:9" x14ac:dyDescent="0.3">
      <c r="A32" s="162" t="s">
        <v>1442</v>
      </c>
      <c r="B32" s="162" t="s">
        <v>1457</v>
      </c>
      <c r="C32" s="165">
        <v>17952</v>
      </c>
      <c r="D32" s="166">
        <v>0.25979999999999998</v>
      </c>
      <c r="E32" s="164" t="str">
        <f t="shared" ref="E32:H32" si="31">IF(LEFT($A32,7)="State A",LARGE($D35:$D41,E$1),"")</f>
        <v/>
      </c>
      <c r="F32" s="164" t="str">
        <f t="shared" si="31"/>
        <v/>
      </c>
      <c r="G32" s="164" t="str">
        <f t="shared" si="31"/>
        <v/>
      </c>
      <c r="H32" s="164" t="str">
        <f t="shared" si="31"/>
        <v/>
      </c>
      <c r="I32" s="164" t="str">
        <f t="shared" si="2"/>
        <v/>
      </c>
    </row>
    <row r="33" spans="1:9" x14ac:dyDescent="0.3">
      <c r="A33" s="162" t="s">
        <v>1442</v>
      </c>
      <c r="B33" s="162" t="s">
        <v>1458</v>
      </c>
      <c r="C33" s="165">
        <v>17906</v>
      </c>
      <c r="D33" s="166">
        <v>0.2591</v>
      </c>
      <c r="E33" s="164" t="str">
        <f t="shared" ref="E33:H33" si="32">IF(LEFT($A33,7)="State A",LARGE($D36:$D42,E$1),"")</f>
        <v/>
      </c>
      <c r="F33" s="164" t="str">
        <f t="shared" si="32"/>
        <v/>
      </c>
      <c r="G33" s="164" t="str">
        <f t="shared" si="32"/>
        <v/>
      </c>
      <c r="H33" s="164" t="str">
        <f t="shared" si="32"/>
        <v/>
      </c>
      <c r="I33" s="164" t="str">
        <f t="shared" si="2"/>
        <v/>
      </c>
    </row>
    <row r="34" spans="1:9" x14ac:dyDescent="0.3">
      <c r="A34" s="162" t="s">
        <v>1445</v>
      </c>
      <c r="B34" s="162" t="s">
        <v>1459</v>
      </c>
      <c r="C34" s="165">
        <v>17137</v>
      </c>
      <c r="D34" s="166">
        <v>0.248</v>
      </c>
      <c r="E34" s="164" t="str">
        <f t="shared" ref="E34:H34" si="33">IF(LEFT($A34,7)="State A",LARGE($D37:$D43,E$1),"")</f>
        <v/>
      </c>
      <c r="F34" s="164" t="str">
        <f t="shared" si="33"/>
        <v/>
      </c>
      <c r="G34" s="164" t="str">
        <f t="shared" si="33"/>
        <v/>
      </c>
      <c r="H34" s="164" t="str">
        <f t="shared" si="33"/>
        <v/>
      </c>
      <c r="I34" s="164" t="str">
        <f t="shared" si="2"/>
        <v/>
      </c>
    </row>
    <row r="35" spans="1:9" x14ac:dyDescent="0.3">
      <c r="A35" s="162" t="s">
        <v>1445</v>
      </c>
      <c r="B35" s="162" t="s">
        <v>1460</v>
      </c>
      <c r="C35" s="165">
        <v>16101</v>
      </c>
      <c r="D35" s="166">
        <v>0.23300000000000001</v>
      </c>
      <c r="E35" s="164" t="str">
        <f t="shared" ref="E35:H35" si="34">IF(LEFT($A35,7)="State A",LARGE($D38:$D44,E$1),"")</f>
        <v/>
      </c>
      <c r="F35" s="164" t="str">
        <f t="shared" si="34"/>
        <v/>
      </c>
      <c r="G35" s="164" t="str">
        <f t="shared" si="34"/>
        <v/>
      </c>
      <c r="H35" s="164" t="str">
        <f t="shared" si="34"/>
        <v/>
      </c>
      <c r="I35" s="164" t="str">
        <f t="shared" si="2"/>
        <v/>
      </c>
    </row>
    <row r="36" spans="1:9" x14ac:dyDescent="0.3">
      <c r="A36" s="143" t="s">
        <v>1448</v>
      </c>
      <c r="E36" s="164" t="str">
        <f t="shared" ref="E36:H36" si="35">IF(LEFT($A36,7)="State A",LARGE($D39:$D45,E$1),"")</f>
        <v/>
      </c>
      <c r="F36" s="164" t="str">
        <f t="shared" si="35"/>
        <v/>
      </c>
      <c r="G36" s="164" t="str">
        <f t="shared" si="35"/>
        <v/>
      </c>
      <c r="H36" s="164" t="str">
        <f t="shared" si="35"/>
        <v/>
      </c>
      <c r="I36" s="164" t="str">
        <f t="shared" si="2"/>
        <v/>
      </c>
    </row>
    <row r="37" spans="1:9" x14ac:dyDescent="0.3">
      <c r="A37" s="162"/>
      <c r="E37" s="164" t="str">
        <f t="shared" ref="E37:H37" si="36">IF(LEFT($A37,7)="State A",LARGE($D40:$D46,E$1),"")</f>
        <v/>
      </c>
      <c r="F37" s="164" t="str">
        <f t="shared" si="36"/>
        <v/>
      </c>
      <c r="G37" s="164" t="str">
        <f t="shared" si="36"/>
        <v/>
      </c>
      <c r="H37" s="164" t="str">
        <f t="shared" si="36"/>
        <v/>
      </c>
      <c r="I37" s="164" t="str">
        <f t="shared" si="2"/>
        <v/>
      </c>
    </row>
    <row r="38" spans="1:9" x14ac:dyDescent="0.3">
      <c r="A38" s="162" t="s">
        <v>1449</v>
      </c>
      <c r="E38" s="164" t="str">
        <f t="shared" ref="E38:H38" si="37">IF(LEFT($A38,7)="State A",LARGE($D41:$D47,E$1),"")</f>
        <v/>
      </c>
      <c r="F38" s="164" t="str">
        <f t="shared" si="37"/>
        <v/>
      </c>
      <c r="G38" s="164" t="str">
        <f t="shared" si="37"/>
        <v/>
      </c>
      <c r="H38" s="164" t="str">
        <f t="shared" si="37"/>
        <v/>
      </c>
      <c r="I38" s="164" t="str">
        <f t="shared" si="2"/>
        <v/>
      </c>
    </row>
    <row r="39" spans="1:9" x14ac:dyDescent="0.3">
      <c r="A39" s="162" t="s">
        <v>1450</v>
      </c>
      <c r="E39" s="164" t="str">
        <f t="shared" ref="E39:H39" si="38">IF(LEFT($A39,7)="State A",LARGE($D42:$D48,E$1),"")</f>
        <v/>
      </c>
      <c r="F39" s="164" t="str">
        <f t="shared" si="38"/>
        <v/>
      </c>
      <c r="G39" s="164" t="str">
        <f t="shared" si="38"/>
        <v/>
      </c>
      <c r="H39" s="164" t="str">
        <f t="shared" si="38"/>
        <v/>
      </c>
      <c r="I39" s="164" t="str">
        <f t="shared" si="2"/>
        <v/>
      </c>
    </row>
    <row r="40" spans="1:9" x14ac:dyDescent="0.3">
      <c r="A40" s="162" t="s">
        <v>1451</v>
      </c>
      <c r="E40" s="164" t="str">
        <f t="shared" ref="E40:H40" si="39">IF(LEFT($A40,7)="State A",LARGE($D43:$D49,E$1),"")</f>
        <v/>
      </c>
      <c r="F40" s="164" t="str">
        <f t="shared" si="39"/>
        <v/>
      </c>
      <c r="G40" s="164" t="str">
        <f t="shared" si="39"/>
        <v/>
      </c>
      <c r="H40" s="164" t="str">
        <f t="shared" si="39"/>
        <v/>
      </c>
      <c r="I40" s="164" t="str">
        <f t="shared" si="2"/>
        <v/>
      </c>
    </row>
    <row r="41" spans="1:9" x14ac:dyDescent="0.3">
      <c r="E41" s="164" t="str">
        <f t="shared" ref="E41:H41" si="40">IF(LEFT($A41,7)="State A",LARGE($D44:$D50,E$1),"")</f>
        <v/>
      </c>
      <c r="F41" s="164" t="str">
        <f t="shared" si="40"/>
        <v/>
      </c>
      <c r="G41" s="164" t="str">
        <f t="shared" si="40"/>
        <v/>
      </c>
      <c r="H41" s="164" t="str">
        <f t="shared" si="40"/>
        <v/>
      </c>
      <c r="I41" s="164" t="str">
        <f t="shared" si="2"/>
        <v/>
      </c>
    </row>
    <row r="42" spans="1:9" x14ac:dyDescent="0.3">
      <c r="A42" s="167" t="s">
        <v>1452</v>
      </c>
      <c r="E42" s="164" t="str">
        <f t="shared" ref="E42:H42" si="41">IF(LEFT($A42,7)="State A",LARGE($D45:$D51,E$1),"")</f>
        <v/>
      </c>
      <c r="F42" s="164" t="str">
        <f t="shared" si="41"/>
        <v/>
      </c>
      <c r="G42" s="164" t="str">
        <f t="shared" si="41"/>
        <v/>
      </c>
      <c r="H42" s="164" t="str">
        <f t="shared" si="41"/>
        <v/>
      </c>
      <c r="I42" s="164" t="str">
        <f t="shared" si="2"/>
        <v/>
      </c>
    </row>
    <row r="43" spans="1:9" x14ac:dyDescent="0.3">
      <c r="A43" s="143" t="s">
        <v>413</v>
      </c>
      <c r="E43" s="164" t="str">
        <f t="shared" ref="E43:H43" si="42">IF(LEFT($A43,7)="State A",LARGE($D46:$D52,E$1),"")</f>
        <v/>
      </c>
      <c r="F43" s="164" t="str">
        <f t="shared" si="42"/>
        <v/>
      </c>
      <c r="G43" s="164" t="str">
        <f t="shared" si="42"/>
        <v/>
      </c>
      <c r="H43" s="164" t="str">
        <f t="shared" si="42"/>
        <v/>
      </c>
      <c r="I43" s="164" t="str">
        <f t="shared" si="2"/>
        <v/>
      </c>
    </row>
    <row r="44" spans="1:9" x14ac:dyDescent="0.3">
      <c r="A44" s="143" t="s">
        <v>1461</v>
      </c>
      <c r="E44" s="164">
        <f t="shared" ref="E44:H44" si="43">IF(LEFT($A44,7)="State A",LARGE($D47:$D53,E$1),"")</f>
        <v>0.27850000000000003</v>
      </c>
      <c r="F44" s="164">
        <f t="shared" si="43"/>
        <v>0.27100000000000002</v>
      </c>
      <c r="G44" s="164">
        <f t="shared" si="43"/>
        <v>0.23100000000000001</v>
      </c>
      <c r="H44" s="164">
        <f t="shared" si="43"/>
        <v>0.2195</v>
      </c>
      <c r="I44" s="164">
        <f t="shared" si="2"/>
        <v>4.9500000000000016E-2</v>
      </c>
    </row>
    <row r="45" spans="1:9" x14ac:dyDescent="0.3">
      <c r="A45" s="143" t="s">
        <v>1437</v>
      </c>
      <c r="E45" s="164" t="str">
        <f t="shared" ref="E45:H45" si="44">IF(LEFT($A45,7)="State A",LARGE($D48:$D54,E$1),"")</f>
        <v/>
      </c>
      <c r="F45" s="164" t="str">
        <f t="shared" si="44"/>
        <v/>
      </c>
      <c r="G45" s="164" t="str">
        <f t="shared" si="44"/>
        <v/>
      </c>
      <c r="H45" s="164" t="str">
        <f t="shared" si="44"/>
        <v/>
      </c>
      <c r="I45" s="164" t="str">
        <f t="shared" si="2"/>
        <v/>
      </c>
    </row>
    <row r="46" spans="1:9" x14ac:dyDescent="0.3">
      <c r="A46" s="162" t="s">
        <v>1438</v>
      </c>
      <c r="B46" s="162" t="s">
        <v>1439</v>
      </c>
      <c r="C46" s="162" t="s">
        <v>1440</v>
      </c>
      <c r="D46" s="162" t="s">
        <v>1441</v>
      </c>
      <c r="E46" s="164" t="str">
        <f t="shared" ref="E46:H46" si="45">IF(LEFT($A46,7)="State A",LARGE($D49:$D55,E$1),"")</f>
        <v/>
      </c>
      <c r="F46" s="164" t="str">
        <f t="shared" si="45"/>
        <v/>
      </c>
      <c r="G46" s="164" t="str">
        <f t="shared" si="45"/>
        <v/>
      </c>
      <c r="H46" s="164" t="str">
        <f t="shared" si="45"/>
        <v/>
      </c>
      <c r="I46" s="164" t="str">
        <f t="shared" si="2"/>
        <v/>
      </c>
    </row>
    <row r="47" spans="1:9" x14ac:dyDescent="0.3">
      <c r="A47" s="162" t="s">
        <v>1445</v>
      </c>
      <c r="B47" s="162" t="s">
        <v>1462</v>
      </c>
      <c r="C47" s="165">
        <v>23327</v>
      </c>
      <c r="D47" s="166">
        <v>0.27850000000000003</v>
      </c>
      <c r="E47" s="164" t="str">
        <f t="shared" ref="E47:H47" si="46">IF(LEFT($A47,7)="State A",LARGE($D50:$D56,E$1),"")</f>
        <v/>
      </c>
      <c r="F47" s="164" t="str">
        <f t="shared" si="46"/>
        <v/>
      </c>
      <c r="G47" s="164" t="str">
        <f t="shared" si="46"/>
        <v/>
      </c>
      <c r="H47" s="164" t="str">
        <f t="shared" si="46"/>
        <v/>
      </c>
      <c r="I47" s="164" t="str">
        <f t="shared" si="2"/>
        <v/>
      </c>
    </row>
    <row r="48" spans="1:9" x14ac:dyDescent="0.3">
      <c r="A48" s="162" t="s">
        <v>1445</v>
      </c>
      <c r="B48" s="162" t="s">
        <v>1463</v>
      </c>
      <c r="C48" s="165">
        <v>22693</v>
      </c>
      <c r="D48" s="166">
        <v>0.27100000000000002</v>
      </c>
      <c r="E48" s="164" t="str">
        <f t="shared" ref="E48:H48" si="47">IF(LEFT($A48,7)="State A",LARGE($D51:$D57,E$1),"")</f>
        <v/>
      </c>
      <c r="F48" s="164" t="str">
        <f t="shared" si="47"/>
        <v/>
      </c>
      <c r="G48" s="164" t="str">
        <f t="shared" si="47"/>
        <v/>
      </c>
      <c r="H48" s="164" t="str">
        <f t="shared" si="47"/>
        <v/>
      </c>
      <c r="I48" s="164" t="str">
        <f t="shared" si="2"/>
        <v/>
      </c>
    </row>
    <row r="49" spans="1:9" x14ac:dyDescent="0.3">
      <c r="A49" s="162" t="s">
        <v>1442</v>
      </c>
      <c r="B49" s="162" t="s">
        <v>1464</v>
      </c>
      <c r="C49" s="165">
        <v>19346</v>
      </c>
      <c r="D49" s="166">
        <v>0.23100000000000001</v>
      </c>
      <c r="E49" s="164" t="str">
        <f t="shared" ref="E49:H49" si="48">IF(LEFT($A49,7)="State A",LARGE($D52:$D58,E$1),"")</f>
        <v/>
      </c>
      <c r="F49" s="164" t="str">
        <f t="shared" si="48"/>
        <v/>
      </c>
      <c r="G49" s="164" t="str">
        <f t="shared" si="48"/>
        <v/>
      </c>
      <c r="H49" s="164" t="str">
        <f t="shared" si="48"/>
        <v/>
      </c>
      <c r="I49" s="164" t="str">
        <f t="shared" si="2"/>
        <v/>
      </c>
    </row>
    <row r="50" spans="1:9" x14ac:dyDescent="0.3">
      <c r="A50" s="162" t="s">
        <v>1442</v>
      </c>
      <c r="B50" s="162" t="s">
        <v>1465</v>
      </c>
      <c r="C50" s="165">
        <v>18386</v>
      </c>
      <c r="D50" s="166">
        <v>0.2195</v>
      </c>
      <c r="E50" s="164" t="str">
        <f t="shared" ref="E50:H50" si="49">IF(LEFT($A50,7)="State A",LARGE($D53:$D59,E$1),"")</f>
        <v/>
      </c>
      <c r="F50" s="164" t="str">
        <f t="shared" si="49"/>
        <v/>
      </c>
      <c r="G50" s="164" t="str">
        <f t="shared" si="49"/>
        <v/>
      </c>
      <c r="H50" s="164" t="str">
        <f t="shared" si="49"/>
        <v/>
      </c>
      <c r="I50" s="164" t="str">
        <f t="shared" si="2"/>
        <v/>
      </c>
    </row>
    <row r="51" spans="1:9" x14ac:dyDescent="0.3">
      <c r="A51" s="143" t="s">
        <v>1448</v>
      </c>
      <c r="E51" s="164" t="str">
        <f t="shared" ref="E51:H51" si="50">IF(LEFT($A51,7)="State A",LARGE($D54:$D60,E$1),"")</f>
        <v/>
      </c>
      <c r="F51" s="164" t="str">
        <f t="shared" si="50"/>
        <v/>
      </c>
      <c r="G51" s="164" t="str">
        <f t="shared" si="50"/>
        <v/>
      </c>
      <c r="H51" s="164" t="str">
        <f t="shared" si="50"/>
        <v/>
      </c>
      <c r="I51" s="164" t="str">
        <f t="shared" si="2"/>
        <v/>
      </c>
    </row>
    <row r="52" spans="1:9" x14ac:dyDescent="0.3">
      <c r="A52" s="162"/>
      <c r="E52" s="164" t="str">
        <f t="shared" ref="E52:H52" si="51">IF(LEFT($A52,7)="State A",LARGE($D55:$D61,E$1),"")</f>
        <v/>
      </c>
      <c r="F52" s="164" t="str">
        <f t="shared" si="51"/>
        <v/>
      </c>
      <c r="G52" s="164" t="str">
        <f t="shared" si="51"/>
        <v/>
      </c>
      <c r="H52" s="164" t="str">
        <f t="shared" si="51"/>
        <v/>
      </c>
      <c r="I52" s="164" t="str">
        <f t="shared" si="2"/>
        <v/>
      </c>
    </row>
    <row r="53" spans="1:9" x14ac:dyDescent="0.3">
      <c r="A53" s="162" t="s">
        <v>1449</v>
      </c>
      <c r="E53" s="164" t="str">
        <f t="shared" ref="E53:H53" si="52">IF(LEFT($A53,7)="State A",LARGE($D56:$D62,E$1),"")</f>
        <v/>
      </c>
      <c r="F53" s="164" t="str">
        <f t="shared" si="52"/>
        <v/>
      </c>
      <c r="G53" s="164" t="str">
        <f t="shared" si="52"/>
        <v/>
      </c>
      <c r="H53" s="164" t="str">
        <f t="shared" si="52"/>
        <v/>
      </c>
      <c r="I53" s="164" t="str">
        <f t="shared" si="2"/>
        <v/>
      </c>
    </row>
    <row r="54" spans="1:9" x14ac:dyDescent="0.3">
      <c r="A54" s="162" t="s">
        <v>1450</v>
      </c>
      <c r="E54" s="164" t="str">
        <f t="shared" ref="E54:H54" si="53">IF(LEFT($A54,7)="State A",LARGE($D57:$D63,E$1),"")</f>
        <v/>
      </c>
      <c r="F54" s="164" t="str">
        <f t="shared" si="53"/>
        <v/>
      </c>
      <c r="G54" s="164" t="str">
        <f t="shared" si="53"/>
        <v/>
      </c>
      <c r="H54" s="164" t="str">
        <f t="shared" si="53"/>
        <v/>
      </c>
      <c r="I54" s="164" t="str">
        <f t="shared" si="2"/>
        <v/>
      </c>
    </row>
    <row r="55" spans="1:9" x14ac:dyDescent="0.3">
      <c r="A55" s="162" t="s">
        <v>1451</v>
      </c>
      <c r="E55" s="164" t="str">
        <f t="shared" ref="E55:H55" si="54">IF(LEFT($A55,7)="State A",LARGE($D58:$D64,E$1),"")</f>
        <v/>
      </c>
      <c r="F55" s="164" t="str">
        <f t="shared" si="54"/>
        <v/>
      </c>
      <c r="G55" s="164" t="str">
        <f t="shared" si="54"/>
        <v/>
      </c>
      <c r="H55" s="164" t="str">
        <f t="shared" si="54"/>
        <v/>
      </c>
      <c r="I55" s="164" t="str">
        <f t="shared" si="2"/>
        <v/>
      </c>
    </row>
    <row r="56" spans="1:9" x14ac:dyDescent="0.3">
      <c r="E56" s="164" t="str">
        <f t="shared" ref="E56:H56" si="55">IF(LEFT($A56,7)="State A",LARGE($D59:$D65,E$1),"")</f>
        <v/>
      </c>
      <c r="F56" s="164" t="str">
        <f t="shared" si="55"/>
        <v/>
      </c>
      <c r="G56" s="164" t="str">
        <f t="shared" si="55"/>
        <v/>
      </c>
      <c r="H56" s="164" t="str">
        <f t="shared" si="55"/>
        <v/>
      </c>
      <c r="I56" s="164" t="str">
        <f t="shared" si="2"/>
        <v/>
      </c>
    </row>
    <row r="57" spans="1:9" x14ac:dyDescent="0.3">
      <c r="A57" s="167" t="s">
        <v>1452</v>
      </c>
      <c r="E57" s="164" t="str">
        <f t="shared" ref="E57:H57" si="56">IF(LEFT($A57,7)="State A",LARGE($D60:$D66,E$1),"")</f>
        <v/>
      </c>
      <c r="F57" s="164" t="str">
        <f t="shared" si="56"/>
        <v/>
      </c>
      <c r="G57" s="164" t="str">
        <f t="shared" si="56"/>
        <v/>
      </c>
      <c r="H57" s="164" t="str">
        <f t="shared" si="56"/>
        <v/>
      </c>
      <c r="I57" s="164" t="str">
        <f t="shared" si="2"/>
        <v/>
      </c>
    </row>
    <row r="58" spans="1:9" x14ac:dyDescent="0.3">
      <c r="A58" s="143" t="s">
        <v>413</v>
      </c>
      <c r="E58" s="164" t="str">
        <f t="shared" ref="E58:H58" si="57">IF(LEFT($A58,7)="State A",LARGE($D61:$D67,E$1),"")</f>
        <v/>
      </c>
      <c r="F58" s="164" t="str">
        <f t="shared" si="57"/>
        <v/>
      </c>
      <c r="G58" s="164" t="str">
        <f t="shared" si="57"/>
        <v/>
      </c>
      <c r="H58" s="164" t="str">
        <f t="shared" si="57"/>
        <v/>
      </c>
      <c r="I58" s="164" t="str">
        <f t="shared" si="2"/>
        <v/>
      </c>
    </row>
    <row r="59" spans="1:9" x14ac:dyDescent="0.3">
      <c r="A59" s="143" t="s">
        <v>1466</v>
      </c>
      <c r="E59" s="164">
        <f t="shared" ref="E59:H59" si="58">IF(LEFT($A59,7)="State A",LARGE($D62:$D68,E$1),"")</f>
        <v>0.29870000000000002</v>
      </c>
      <c r="F59" s="164">
        <f t="shared" si="58"/>
        <v>0.29299999999999998</v>
      </c>
      <c r="G59" s="164">
        <f t="shared" si="58"/>
        <v>0.21049999999999999</v>
      </c>
      <c r="H59" s="164">
        <f t="shared" si="58"/>
        <v>0.19789999999999999</v>
      </c>
      <c r="I59" s="164">
        <f t="shared" si="2"/>
        <v>9.1650000000000009E-2</v>
      </c>
    </row>
    <row r="60" spans="1:9" x14ac:dyDescent="0.3">
      <c r="A60" s="143" t="s">
        <v>1467</v>
      </c>
      <c r="E60" s="164" t="str">
        <f t="shared" ref="E60:H60" si="59">IF(LEFT($A60,7)="State A",LARGE($D63:$D69,E$1),"")</f>
        <v/>
      </c>
      <c r="F60" s="164" t="str">
        <f t="shared" si="59"/>
        <v/>
      </c>
      <c r="G60" s="164" t="str">
        <f t="shared" si="59"/>
        <v/>
      </c>
      <c r="H60" s="164" t="str">
        <f t="shared" si="59"/>
        <v/>
      </c>
      <c r="I60" s="164" t="str">
        <f t="shared" si="2"/>
        <v/>
      </c>
    </row>
    <row r="61" spans="1:9" x14ac:dyDescent="0.3">
      <c r="A61" s="162" t="s">
        <v>1438</v>
      </c>
      <c r="B61" s="162" t="s">
        <v>1439</v>
      </c>
      <c r="C61" s="162" t="s">
        <v>1440</v>
      </c>
      <c r="D61" s="162" t="s">
        <v>1441</v>
      </c>
      <c r="E61" s="164" t="str">
        <f t="shared" ref="E61:H61" si="60">IF(LEFT($A61,7)="State A",LARGE($D64:$D70,E$1),"")</f>
        <v/>
      </c>
      <c r="F61" s="164" t="str">
        <f t="shared" si="60"/>
        <v/>
      </c>
      <c r="G61" s="164" t="str">
        <f t="shared" si="60"/>
        <v/>
      </c>
      <c r="H61" s="164" t="str">
        <f t="shared" si="60"/>
        <v/>
      </c>
      <c r="I61" s="164" t="str">
        <f t="shared" si="2"/>
        <v/>
      </c>
    </row>
    <row r="62" spans="1:9" ht="13.8" customHeight="1" x14ac:dyDescent="0.3">
      <c r="A62" s="162" t="s">
        <v>1445</v>
      </c>
      <c r="B62" s="162" t="s">
        <v>1468</v>
      </c>
      <c r="C62" s="165">
        <v>22347</v>
      </c>
      <c r="D62" s="166">
        <v>0.29870000000000002</v>
      </c>
      <c r="E62" s="164" t="str">
        <f t="shared" ref="E62:H62" si="61">IF(LEFT($A62,7)="State A",LARGE($D65:$D71,E$1),"")</f>
        <v/>
      </c>
      <c r="F62" s="164" t="str">
        <f t="shared" si="61"/>
        <v/>
      </c>
      <c r="G62" s="164" t="str">
        <f t="shared" si="61"/>
        <v/>
      </c>
      <c r="H62" s="164" t="str">
        <f t="shared" si="61"/>
        <v/>
      </c>
      <c r="I62" s="164" t="str">
        <f t="shared" si="2"/>
        <v/>
      </c>
    </row>
    <row r="63" spans="1:9" x14ac:dyDescent="0.3">
      <c r="A63" s="162"/>
      <c r="B63" s="162"/>
      <c r="C63" s="165"/>
      <c r="D63" s="166"/>
      <c r="E63" s="164" t="str">
        <f t="shared" ref="E63:H63" si="62">IF(LEFT($A63,7)="State A",LARGE($D66:$D72,E$1),"")</f>
        <v/>
      </c>
      <c r="F63" s="164" t="str">
        <f t="shared" si="62"/>
        <v/>
      </c>
      <c r="G63" s="164" t="str">
        <f t="shared" si="62"/>
        <v/>
      </c>
      <c r="H63" s="164" t="str">
        <f t="shared" si="62"/>
        <v/>
      </c>
      <c r="I63" s="164" t="str">
        <f t="shared" si="2"/>
        <v/>
      </c>
    </row>
    <row r="64" spans="1:9" ht="27.6" customHeight="1" x14ac:dyDescent="0.3">
      <c r="A64" s="162" t="s">
        <v>1445</v>
      </c>
      <c r="B64" s="162" t="s">
        <v>1469</v>
      </c>
      <c r="C64" s="165">
        <v>21920</v>
      </c>
      <c r="D64" s="166">
        <v>0.29299999999999998</v>
      </c>
      <c r="E64" s="164" t="str">
        <f t="shared" ref="E64:H64" si="63">IF(LEFT($A64,7)="State A",LARGE($D67:$D73,E$1),"")</f>
        <v/>
      </c>
      <c r="F64" s="164" t="str">
        <f t="shared" si="63"/>
        <v/>
      </c>
      <c r="G64" s="164" t="str">
        <f t="shared" si="63"/>
        <v/>
      </c>
      <c r="H64" s="164" t="str">
        <f t="shared" si="63"/>
        <v/>
      </c>
      <c r="I64" s="164" t="str">
        <f t="shared" si="2"/>
        <v/>
      </c>
    </row>
    <row r="65" spans="1:9" x14ac:dyDescent="0.3">
      <c r="A65" s="162"/>
      <c r="B65" s="162"/>
      <c r="C65" s="165"/>
      <c r="D65" s="166"/>
      <c r="E65" s="164" t="str">
        <f t="shared" ref="E65:H65" si="64">IF(LEFT($A65,7)="State A",LARGE($D68:$D74,E$1),"")</f>
        <v/>
      </c>
      <c r="F65" s="164" t="str">
        <f t="shared" si="64"/>
        <v/>
      </c>
      <c r="G65" s="164" t="str">
        <f t="shared" si="64"/>
        <v/>
      </c>
      <c r="H65" s="164" t="str">
        <f t="shared" si="64"/>
        <v/>
      </c>
      <c r="I65" s="164" t="str">
        <f t="shared" si="2"/>
        <v/>
      </c>
    </row>
    <row r="66" spans="1:9" x14ac:dyDescent="0.3">
      <c r="A66" s="162" t="s">
        <v>1442</v>
      </c>
      <c r="B66" s="162" t="s">
        <v>1470</v>
      </c>
      <c r="C66" s="165">
        <v>15748</v>
      </c>
      <c r="D66" s="166">
        <v>0.21049999999999999</v>
      </c>
      <c r="E66" s="164" t="str">
        <f t="shared" ref="E66:H66" si="65">IF(LEFT($A66,7)="State A",LARGE($D69:$D75,E$1),"")</f>
        <v/>
      </c>
      <c r="F66" s="164" t="str">
        <f t="shared" si="65"/>
        <v/>
      </c>
      <c r="G66" s="164" t="str">
        <f t="shared" si="65"/>
        <v/>
      </c>
      <c r="H66" s="164" t="str">
        <f t="shared" si="65"/>
        <v/>
      </c>
      <c r="I66" s="164" t="str">
        <f t="shared" si="2"/>
        <v/>
      </c>
    </row>
    <row r="67" spans="1:9" x14ac:dyDescent="0.3">
      <c r="A67" s="162" t="s">
        <v>1442</v>
      </c>
      <c r="B67" s="162" t="s">
        <v>1471</v>
      </c>
      <c r="C67" s="165">
        <v>14806</v>
      </c>
      <c r="D67" s="166">
        <v>0.19789999999999999</v>
      </c>
      <c r="E67" s="164" t="str">
        <f t="shared" ref="E67:H67" si="66">IF(LEFT($A67,7)="State A",LARGE($D70:$D76,E$1),"")</f>
        <v/>
      </c>
      <c r="F67" s="164" t="str">
        <f t="shared" si="66"/>
        <v/>
      </c>
      <c r="G67" s="164" t="str">
        <f t="shared" si="66"/>
        <v/>
      </c>
      <c r="H67" s="164" t="str">
        <f t="shared" si="66"/>
        <v/>
      </c>
      <c r="I67" s="164" t="str">
        <f t="shared" ref="I67:I130" si="67">IF(LEFT($A67,7)="State A",AVERAGE(E67-G67, F67-H67),"")</f>
        <v/>
      </c>
    </row>
    <row r="68" spans="1:9" x14ac:dyDescent="0.3">
      <c r="A68" s="143" t="s">
        <v>1448</v>
      </c>
      <c r="E68" s="164" t="str">
        <f t="shared" ref="E68:H68" si="68">IF(LEFT($A68,7)="State A",LARGE($D71:$D77,E$1),"")</f>
        <v/>
      </c>
      <c r="F68" s="164" t="str">
        <f t="shared" si="68"/>
        <v/>
      </c>
      <c r="G68" s="164" t="str">
        <f t="shared" si="68"/>
        <v/>
      </c>
      <c r="H68" s="164" t="str">
        <f t="shared" si="68"/>
        <v/>
      </c>
      <c r="I68" s="164" t="str">
        <f t="shared" si="67"/>
        <v/>
      </c>
    </row>
    <row r="69" spans="1:9" x14ac:dyDescent="0.3">
      <c r="A69" s="162"/>
      <c r="E69" s="164" t="str">
        <f t="shared" ref="E69:H69" si="69">IF(LEFT($A69,7)="State A",LARGE($D72:$D78,E$1),"")</f>
        <v/>
      </c>
      <c r="F69" s="164" t="str">
        <f t="shared" si="69"/>
        <v/>
      </c>
      <c r="G69" s="164" t="str">
        <f t="shared" si="69"/>
        <v/>
      </c>
      <c r="H69" s="164" t="str">
        <f t="shared" si="69"/>
        <v/>
      </c>
      <c r="I69" s="164" t="str">
        <f t="shared" si="67"/>
        <v/>
      </c>
    </row>
    <row r="70" spans="1:9" x14ac:dyDescent="0.3">
      <c r="A70" s="162" t="s">
        <v>1449</v>
      </c>
      <c r="E70" s="164" t="str">
        <f t="shared" ref="E70:H70" si="70">IF(LEFT($A70,7)="State A",LARGE($D73:$D79,E$1),"")</f>
        <v/>
      </c>
      <c r="F70" s="164" t="str">
        <f t="shared" si="70"/>
        <v/>
      </c>
      <c r="G70" s="164" t="str">
        <f t="shared" si="70"/>
        <v/>
      </c>
      <c r="H70" s="164" t="str">
        <f t="shared" si="70"/>
        <v/>
      </c>
      <c r="I70" s="164" t="str">
        <f t="shared" si="67"/>
        <v/>
      </c>
    </row>
    <row r="71" spans="1:9" x14ac:dyDescent="0.3">
      <c r="A71" s="162" t="s">
        <v>1450</v>
      </c>
      <c r="E71" s="164" t="str">
        <f t="shared" ref="E71:H71" si="71">IF(LEFT($A71,7)="State A",LARGE($D74:$D80,E$1),"")</f>
        <v/>
      </c>
      <c r="F71" s="164" t="str">
        <f t="shared" si="71"/>
        <v/>
      </c>
      <c r="G71" s="164" t="str">
        <f t="shared" si="71"/>
        <v/>
      </c>
      <c r="H71" s="164" t="str">
        <f t="shared" si="71"/>
        <v/>
      </c>
      <c r="I71" s="164" t="str">
        <f t="shared" si="67"/>
        <v/>
      </c>
    </row>
    <row r="72" spans="1:9" x14ac:dyDescent="0.3">
      <c r="A72" s="162" t="s">
        <v>1451</v>
      </c>
      <c r="E72" s="164" t="str">
        <f t="shared" ref="E72:H72" si="72">IF(LEFT($A72,7)="State A",LARGE($D75:$D81,E$1),"")</f>
        <v/>
      </c>
      <c r="F72" s="164" t="str">
        <f t="shared" si="72"/>
        <v/>
      </c>
      <c r="G72" s="164" t="str">
        <f t="shared" si="72"/>
        <v/>
      </c>
      <c r="H72" s="164" t="str">
        <f t="shared" si="72"/>
        <v/>
      </c>
      <c r="I72" s="164" t="str">
        <f t="shared" si="67"/>
        <v/>
      </c>
    </row>
    <row r="73" spans="1:9" x14ac:dyDescent="0.3">
      <c r="E73" s="164" t="str">
        <f t="shared" ref="E73:H73" si="73">IF(LEFT($A73,7)="State A",LARGE($D76:$D82,E$1),"")</f>
        <v/>
      </c>
      <c r="F73" s="164" t="str">
        <f t="shared" si="73"/>
        <v/>
      </c>
      <c r="G73" s="164" t="str">
        <f t="shared" si="73"/>
        <v/>
      </c>
      <c r="H73" s="164" t="str">
        <f t="shared" si="73"/>
        <v/>
      </c>
      <c r="I73" s="164" t="str">
        <f t="shared" si="67"/>
        <v/>
      </c>
    </row>
    <row r="74" spans="1:9" x14ac:dyDescent="0.3">
      <c r="A74" s="167" t="s">
        <v>1452</v>
      </c>
      <c r="E74" s="164" t="str">
        <f t="shared" ref="E74:H74" si="74">IF(LEFT($A74,7)="State A",LARGE($D77:$D83,E$1),"")</f>
        <v/>
      </c>
      <c r="F74" s="164" t="str">
        <f t="shared" si="74"/>
        <v/>
      </c>
      <c r="G74" s="164" t="str">
        <f t="shared" si="74"/>
        <v/>
      </c>
      <c r="H74" s="164" t="str">
        <f t="shared" si="74"/>
        <v/>
      </c>
      <c r="I74" s="164" t="str">
        <f t="shared" si="67"/>
        <v/>
      </c>
    </row>
    <row r="75" spans="1:9" x14ac:dyDescent="0.3">
      <c r="A75" s="143" t="s">
        <v>413</v>
      </c>
      <c r="E75" s="164" t="str">
        <f t="shared" ref="E75:H75" si="75">IF(LEFT($A75,7)="State A",LARGE($D78:$D84,E$1),"")</f>
        <v/>
      </c>
      <c r="F75" s="164" t="str">
        <f t="shared" si="75"/>
        <v/>
      </c>
      <c r="G75" s="164" t="str">
        <f t="shared" si="75"/>
        <v/>
      </c>
      <c r="H75" s="164" t="str">
        <f t="shared" si="75"/>
        <v/>
      </c>
      <c r="I75" s="164" t="str">
        <f t="shared" si="67"/>
        <v/>
      </c>
    </row>
    <row r="76" spans="1:9" x14ac:dyDescent="0.3">
      <c r="A76" s="143" t="s">
        <v>1472</v>
      </c>
      <c r="E76" s="164">
        <f t="shared" ref="E76:H76" si="76">IF(LEFT($A76,7)="State A",LARGE($D79:$D85,E$1),"")</f>
        <v>0.33950000000000002</v>
      </c>
      <c r="F76" s="164">
        <f t="shared" si="76"/>
        <v>0.32700000000000001</v>
      </c>
      <c r="G76" s="164">
        <f t="shared" si="76"/>
        <v>0.16889999999999999</v>
      </c>
      <c r="H76" s="164">
        <f t="shared" si="76"/>
        <v>0.1646</v>
      </c>
      <c r="I76" s="164">
        <f t="shared" si="67"/>
        <v>0.16650000000000004</v>
      </c>
    </row>
    <row r="77" spans="1:9" x14ac:dyDescent="0.3">
      <c r="A77" s="143" t="s">
        <v>1437</v>
      </c>
      <c r="E77" s="164" t="str">
        <f t="shared" ref="E77:H77" si="77">IF(LEFT($A77,7)="State A",LARGE($D80:$D86,E$1),"")</f>
        <v/>
      </c>
      <c r="F77" s="164" t="str">
        <f t="shared" si="77"/>
        <v/>
      </c>
      <c r="G77" s="164" t="str">
        <f t="shared" si="77"/>
        <v/>
      </c>
      <c r="H77" s="164" t="str">
        <f t="shared" si="77"/>
        <v/>
      </c>
      <c r="I77" s="164" t="str">
        <f t="shared" si="67"/>
        <v/>
      </c>
    </row>
    <row r="78" spans="1:9" x14ac:dyDescent="0.3">
      <c r="A78" s="162" t="s">
        <v>1438</v>
      </c>
      <c r="B78" s="162" t="s">
        <v>1439</v>
      </c>
      <c r="C78" s="162" t="s">
        <v>1440</v>
      </c>
      <c r="D78" s="162" t="s">
        <v>1441</v>
      </c>
      <c r="E78" s="164" t="str">
        <f t="shared" ref="E78:H78" si="78">IF(LEFT($A78,7)="State A",LARGE($D81:$D87,E$1),"")</f>
        <v/>
      </c>
      <c r="F78" s="164" t="str">
        <f t="shared" si="78"/>
        <v/>
      </c>
      <c r="G78" s="164" t="str">
        <f t="shared" si="78"/>
        <v/>
      </c>
      <c r="H78" s="164" t="str">
        <f t="shared" si="78"/>
        <v/>
      </c>
      <c r="I78" s="164" t="str">
        <f t="shared" si="67"/>
        <v/>
      </c>
    </row>
    <row r="79" spans="1:9" ht="13.8" customHeight="1" x14ac:dyDescent="0.3">
      <c r="A79" s="162" t="s">
        <v>1445</v>
      </c>
      <c r="B79" s="162" t="s">
        <v>1473</v>
      </c>
      <c r="C79" s="165">
        <v>21533</v>
      </c>
      <c r="D79" s="166">
        <v>0.33950000000000002</v>
      </c>
      <c r="E79" s="164" t="str">
        <f t="shared" ref="E79:H79" si="79">IF(LEFT($A79,7)="State A",LARGE($D82:$D88,E$1),"")</f>
        <v/>
      </c>
      <c r="F79" s="164" t="str">
        <f t="shared" si="79"/>
        <v/>
      </c>
      <c r="G79" s="164" t="str">
        <f t="shared" si="79"/>
        <v/>
      </c>
      <c r="H79" s="164" t="str">
        <f t="shared" si="79"/>
        <v/>
      </c>
      <c r="I79" s="164" t="str">
        <f t="shared" si="67"/>
        <v/>
      </c>
    </row>
    <row r="80" spans="1:9" x14ac:dyDescent="0.3">
      <c r="A80" s="162"/>
      <c r="B80" s="162"/>
      <c r="C80" s="165"/>
      <c r="D80" s="166"/>
      <c r="E80" s="164" t="str">
        <f t="shared" ref="E80:H80" si="80">IF(LEFT($A80,7)="State A",LARGE($D83:$D89,E$1),"")</f>
        <v/>
      </c>
      <c r="F80" s="164" t="str">
        <f t="shared" si="80"/>
        <v/>
      </c>
      <c r="G80" s="164" t="str">
        <f t="shared" si="80"/>
        <v/>
      </c>
      <c r="H80" s="164" t="str">
        <f t="shared" si="80"/>
        <v/>
      </c>
      <c r="I80" s="164" t="str">
        <f t="shared" si="67"/>
        <v/>
      </c>
    </row>
    <row r="81" spans="1:9" ht="13.8" customHeight="1" x14ac:dyDescent="0.3">
      <c r="A81" s="162" t="s">
        <v>1445</v>
      </c>
      <c r="B81" s="162" t="s">
        <v>1474</v>
      </c>
      <c r="C81" s="165">
        <v>20743</v>
      </c>
      <c r="D81" s="166">
        <v>0.32700000000000001</v>
      </c>
      <c r="E81" s="164" t="str">
        <f t="shared" ref="E81:H81" si="81">IF(LEFT($A81,7)="State A",LARGE($D84:$D90,E$1),"")</f>
        <v/>
      </c>
      <c r="F81" s="164" t="str">
        <f t="shared" si="81"/>
        <v/>
      </c>
      <c r="G81" s="164" t="str">
        <f t="shared" si="81"/>
        <v/>
      </c>
      <c r="H81" s="164" t="str">
        <f t="shared" si="81"/>
        <v/>
      </c>
      <c r="I81" s="164" t="str">
        <f t="shared" si="67"/>
        <v/>
      </c>
    </row>
    <row r="82" spans="1:9" x14ac:dyDescent="0.3">
      <c r="A82" s="162"/>
      <c r="B82" s="162"/>
      <c r="C82" s="165"/>
      <c r="D82" s="166"/>
      <c r="E82" s="164" t="str">
        <f t="shared" ref="E82:H82" si="82">IF(LEFT($A82,7)="State A",LARGE($D85:$D91,E$1),"")</f>
        <v/>
      </c>
      <c r="F82" s="164" t="str">
        <f t="shared" si="82"/>
        <v/>
      </c>
      <c r="G82" s="164" t="str">
        <f t="shared" si="82"/>
        <v/>
      </c>
      <c r="H82" s="164" t="str">
        <f t="shared" si="82"/>
        <v/>
      </c>
      <c r="I82" s="164" t="str">
        <f t="shared" si="67"/>
        <v/>
      </c>
    </row>
    <row r="83" spans="1:9" x14ac:dyDescent="0.3">
      <c r="A83" s="162" t="s">
        <v>1442</v>
      </c>
      <c r="B83" s="162" t="s">
        <v>1475</v>
      </c>
      <c r="C83" s="165">
        <v>10711</v>
      </c>
      <c r="D83" s="166">
        <v>0.16889999999999999</v>
      </c>
      <c r="E83" s="164" t="str">
        <f t="shared" ref="E83:H83" si="83">IF(LEFT($A83,7)="State A",LARGE($D86:$D92,E$1),"")</f>
        <v/>
      </c>
      <c r="F83" s="164" t="str">
        <f t="shared" si="83"/>
        <v/>
      </c>
      <c r="G83" s="164" t="str">
        <f t="shared" si="83"/>
        <v/>
      </c>
      <c r="H83" s="164" t="str">
        <f t="shared" si="83"/>
        <v/>
      </c>
      <c r="I83" s="164" t="str">
        <f t="shared" si="67"/>
        <v/>
      </c>
    </row>
    <row r="84" spans="1:9" x14ac:dyDescent="0.3">
      <c r="A84" s="162" t="s">
        <v>1442</v>
      </c>
      <c r="B84" s="162" t="s">
        <v>1476</v>
      </c>
      <c r="C84" s="165">
        <v>10442</v>
      </c>
      <c r="D84" s="166">
        <v>0.1646</v>
      </c>
      <c r="E84" s="164" t="str">
        <f t="shared" ref="E84:H84" si="84">IF(LEFT($A84,7)="State A",LARGE($D87:$D93,E$1),"")</f>
        <v/>
      </c>
      <c r="F84" s="164" t="str">
        <f t="shared" si="84"/>
        <v/>
      </c>
      <c r="G84" s="164" t="str">
        <f t="shared" si="84"/>
        <v/>
      </c>
      <c r="H84" s="164" t="str">
        <f t="shared" si="84"/>
        <v/>
      </c>
      <c r="I84" s="164" t="str">
        <f t="shared" si="67"/>
        <v/>
      </c>
    </row>
    <row r="85" spans="1:9" x14ac:dyDescent="0.3">
      <c r="A85" s="143" t="s">
        <v>1448</v>
      </c>
      <c r="E85" s="164" t="str">
        <f t="shared" ref="E85:H85" si="85">IF(LEFT($A85,7)="State A",LARGE($D88:$D94,E$1),"")</f>
        <v/>
      </c>
      <c r="F85" s="164" t="str">
        <f t="shared" si="85"/>
        <v/>
      </c>
      <c r="G85" s="164" t="str">
        <f t="shared" si="85"/>
        <v/>
      </c>
      <c r="H85" s="164" t="str">
        <f t="shared" si="85"/>
        <v/>
      </c>
      <c r="I85" s="164" t="str">
        <f t="shared" si="67"/>
        <v/>
      </c>
    </row>
    <row r="86" spans="1:9" x14ac:dyDescent="0.3">
      <c r="A86" s="162"/>
      <c r="E86" s="164" t="str">
        <f t="shared" ref="E86:H86" si="86">IF(LEFT($A86,7)="State A",LARGE($D89:$D95,E$1),"")</f>
        <v/>
      </c>
      <c r="F86" s="164" t="str">
        <f t="shared" si="86"/>
        <v/>
      </c>
      <c r="G86" s="164" t="str">
        <f t="shared" si="86"/>
        <v/>
      </c>
      <c r="H86" s="164" t="str">
        <f t="shared" si="86"/>
        <v/>
      </c>
      <c r="I86" s="164" t="str">
        <f t="shared" si="67"/>
        <v/>
      </c>
    </row>
    <row r="87" spans="1:9" x14ac:dyDescent="0.3">
      <c r="A87" s="162" t="s">
        <v>1449</v>
      </c>
      <c r="E87" s="164" t="str">
        <f t="shared" ref="E87:H87" si="87">IF(LEFT($A87,7)="State A",LARGE($D90:$D96,E$1),"")</f>
        <v/>
      </c>
      <c r="F87" s="164" t="str">
        <f t="shared" si="87"/>
        <v/>
      </c>
      <c r="G87" s="164" t="str">
        <f t="shared" si="87"/>
        <v/>
      </c>
      <c r="H87" s="164" t="str">
        <f t="shared" si="87"/>
        <v/>
      </c>
      <c r="I87" s="164" t="str">
        <f t="shared" si="67"/>
        <v/>
      </c>
    </row>
    <row r="88" spans="1:9" x14ac:dyDescent="0.3">
      <c r="A88" s="162" t="s">
        <v>1450</v>
      </c>
      <c r="E88" s="164" t="str">
        <f t="shared" ref="E88:H88" si="88">IF(LEFT($A88,7)="State A",LARGE($D91:$D97,E$1),"")</f>
        <v/>
      </c>
      <c r="F88" s="164" t="str">
        <f t="shared" si="88"/>
        <v/>
      </c>
      <c r="G88" s="164" t="str">
        <f t="shared" si="88"/>
        <v/>
      </c>
      <c r="H88" s="164" t="str">
        <f t="shared" si="88"/>
        <v/>
      </c>
      <c r="I88" s="164" t="str">
        <f t="shared" si="67"/>
        <v/>
      </c>
    </row>
    <row r="89" spans="1:9" x14ac:dyDescent="0.3">
      <c r="A89" s="162" t="s">
        <v>1451</v>
      </c>
      <c r="E89" s="164" t="str">
        <f t="shared" ref="E89:H89" si="89">IF(LEFT($A89,7)="State A",LARGE($D92:$D98,E$1),"")</f>
        <v/>
      </c>
      <c r="F89" s="164" t="str">
        <f t="shared" si="89"/>
        <v/>
      </c>
      <c r="G89" s="164" t="str">
        <f t="shared" si="89"/>
        <v/>
      </c>
      <c r="H89" s="164" t="str">
        <f t="shared" si="89"/>
        <v/>
      </c>
      <c r="I89" s="164" t="str">
        <f t="shared" si="67"/>
        <v/>
      </c>
    </row>
    <row r="90" spans="1:9" x14ac:dyDescent="0.3">
      <c r="E90" s="164" t="str">
        <f t="shared" ref="E90:H90" si="90">IF(LEFT($A90,7)="State A",LARGE($D93:$D99,E$1),"")</f>
        <v/>
      </c>
      <c r="F90" s="164" t="str">
        <f t="shared" si="90"/>
        <v/>
      </c>
      <c r="G90" s="164" t="str">
        <f t="shared" si="90"/>
        <v/>
      </c>
      <c r="H90" s="164" t="str">
        <f t="shared" si="90"/>
        <v/>
      </c>
      <c r="I90" s="164" t="str">
        <f t="shared" si="67"/>
        <v/>
      </c>
    </row>
    <row r="91" spans="1:9" x14ac:dyDescent="0.3">
      <c r="A91" s="167" t="s">
        <v>1452</v>
      </c>
      <c r="E91" s="164" t="str">
        <f t="shared" ref="E91:H91" si="91">IF(LEFT($A91,7)="State A",LARGE($D94:$D100,E$1),"")</f>
        <v/>
      </c>
      <c r="F91" s="164" t="str">
        <f t="shared" si="91"/>
        <v/>
      </c>
      <c r="G91" s="164" t="str">
        <f t="shared" si="91"/>
        <v/>
      </c>
      <c r="H91" s="164" t="str">
        <f t="shared" si="91"/>
        <v/>
      </c>
      <c r="I91" s="164" t="str">
        <f t="shared" si="67"/>
        <v/>
      </c>
    </row>
    <row r="92" spans="1:9" x14ac:dyDescent="0.3">
      <c r="A92" s="143" t="s">
        <v>413</v>
      </c>
      <c r="E92" s="164" t="str">
        <f t="shared" ref="E92:H92" si="92">IF(LEFT($A92,7)="State A",LARGE($D95:$D101,E$1),"")</f>
        <v/>
      </c>
      <c r="F92" s="164" t="str">
        <f t="shared" si="92"/>
        <v/>
      </c>
      <c r="G92" s="164" t="str">
        <f t="shared" si="92"/>
        <v/>
      </c>
      <c r="H92" s="164" t="str">
        <f t="shared" si="92"/>
        <v/>
      </c>
      <c r="I92" s="164" t="str">
        <f t="shared" si="67"/>
        <v/>
      </c>
    </row>
    <row r="93" spans="1:9" x14ac:dyDescent="0.3">
      <c r="A93" s="143" t="s">
        <v>1477</v>
      </c>
      <c r="E93" s="164">
        <f t="shared" ref="E93:H93" si="93">IF(LEFT($A93,7)="State A",LARGE($D96:$D102,E$1),"")</f>
        <v>0.34699999999999998</v>
      </c>
      <c r="F93" s="164">
        <f t="shared" si="93"/>
        <v>0.3377</v>
      </c>
      <c r="G93" s="164">
        <f t="shared" si="93"/>
        <v>0.1588</v>
      </c>
      <c r="H93" s="164">
        <f t="shared" si="93"/>
        <v>0.15659999999999999</v>
      </c>
      <c r="I93" s="164">
        <f t="shared" si="67"/>
        <v>0.18464999999999998</v>
      </c>
    </row>
    <row r="94" spans="1:9" x14ac:dyDescent="0.3">
      <c r="A94" s="143" t="s">
        <v>1437</v>
      </c>
      <c r="E94" s="164" t="str">
        <f t="shared" ref="E94:H94" si="94">IF(LEFT($A94,7)="State A",LARGE($D97:$D103,E$1),"")</f>
        <v/>
      </c>
      <c r="F94" s="164" t="str">
        <f t="shared" si="94"/>
        <v/>
      </c>
      <c r="G94" s="164" t="str">
        <f t="shared" si="94"/>
        <v/>
      </c>
      <c r="H94" s="164" t="str">
        <f t="shared" si="94"/>
        <v/>
      </c>
      <c r="I94" s="164" t="str">
        <f t="shared" si="67"/>
        <v/>
      </c>
    </row>
    <row r="95" spans="1:9" x14ac:dyDescent="0.3">
      <c r="A95" s="162" t="s">
        <v>1438</v>
      </c>
      <c r="B95" s="162" t="s">
        <v>1439</v>
      </c>
      <c r="C95" s="162" t="s">
        <v>1440</v>
      </c>
      <c r="D95" s="162" t="s">
        <v>1441</v>
      </c>
      <c r="E95" s="164" t="str">
        <f t="shared" ref="E95:H95" si="95">IF(LEFT($A95,7)="State A",LARGE($D98:$D104,E$1),"")</f>
        <v/>
      </c>
      <c r="F95" s="164" t="str">
        <f t="shared" si="95"/>
        <v/>
      </c>
      <c r="G95" s="164" t="str">
        <f t="shared" si="95"/>
        <v/>
      </c>
      <c r="H95" s="164" t="str">
        <f t="shared" si="95"/>
        <v/>
      </c>
      <c r="I95" s="164" t="str">
        <f t="shared" si="67"/>
        <v/>
      </c>
    </row>
    <row r="96" spans="1:9" ht="13.8" customHeight="1" x14ac:dyDescent="0.3">
      <c r="A96" s="162" t="s">
        <v>1445</v>
      </c>
      <c r="B96" s="162" t="s">
        <v>1478</v>
      </c>
      <c r="C96" s="165">
        <v>30166</v>
      </c>
      <c r="D96" s="166">
        <v>0.34699999999999998</v>
      </c>
      <c r="E96" s="164" t="str">
        <f t="shared" ref="E96:H96" si="96">IF(LEFT($A96,7)="State A",LARGE($D99:$D105,E$1),"")</f>
        <v/>
      </c>
      <c r="F96" s="164" t="str">
        <f t="shared" si="96"/>
        <v/>
      </c>
      <c r="G96" s="164" t="str">
        <f t="shared" si="96"/>
        <v/>
      </c>
      <c r="H96" s="164" t="str">
        <f t="shared" si="96"/>
        <v/>
      </c>
      <c r="I96" s="164" t="str">
        <f t="shared" si="67"/>
        <v/>
      </c>
    </row>
    <row r="97" spans="1:9" x14ac:dyDescent="0.3">
      <c r="A97" s="162"/>
      <c r="B97" s="162"/>
      <c r="C97" s="165"/>
      <c r="D97" s="166"/>
      <c r="E97" s="164" t="str">
        <f t="shared" ref="E97:H97" si="97">IF(LEFT($A97,7)="State A",LARGE($D100:$D106,E$1),"")</f>
        <v/>
      </c>
      <c r="F97" s="164" t="str">
        <f t="shared" si="97"/>
        <v/>
      </c>
      <c r="G97" s="164" t="str">
        <f t="shared" si="97"/>
        <v/>
      </c>
      <c r="H97" s="164" t="str">
        <f t="shared" si="97"/>
        <v/>
      </c>
      <c r="I97" s="164" t="str">
        <f t="shared" si="67"/>
        <v/>
      </c>
    </row>
    <row r="98" spans="1:9" ht="13.8" customHeight="1" x14ac:dyDescent="0.3">
      <c r="A98" s="162" t="s">
        <v>1445</v>
      </c>
      <c r="B98" s="162" t="s">
        <v>1479</v>
      </c>
      <c r="C98" s="165">
        <v>29354</v>
      </c>
      <c r="D98" s="166">
        <v>0.3377</v>
      </c>
      <c r="E98" s="164" t="str">
        <f t="shared" ref="E98:H98" si="98">IF(LEFT($A98,7)="State A",LARGE($D101:$D107,E$1),"")</f>
        <v/>
      </c>
      <c r="F98" s="164" t="str">
        <f t="shared" si="98"/>
        <v/>
      </c>
      <c r="G98" s="164" t="str">
        <f t="shared" si="98"/>
        <v/>
      </c>
      <c r="H98" s="164" t="str">
        <f t="shared" si="98"/>
        <v/>
      </c>
      <c r="I98" s="164" t="str">
        <f t="shared" si="67"/>
        <v/>
      </c>
    </row>
    <row r="99" spans="1:9" x14ac:dyDescent="0.3">
      <c r="A99" s="162"/>
      <c r="B99" s="162"/>
      <c r="C99" s="165"/>
      <c r="D99" s="166"/>
      <c r="E99" s="164" t="str">
        <f t="shared" ref="E99:H99" si="99">IF(LEFT($A99,7)="State A",LARGE($D102:$D108,E$1),"")</f>
        <v/>
      </c>
      <c r="F99" s="164" t="str">
        <f t="shared" si="99"/>
        <v/>
      </c>
      <c r="G99" s="164" t="str">
        <f t="shared" si="99"/>
        <v/>
      </c>
      <c r="H99" s="164" t="str">
        <f t="shared" si="99"/>
        <v/>
      </c>
      <c r="I99" s="164" t="str">
        <f t="shared" si="67"/>
        <v/>
      </c>
    </row>
    <row r="100" spans="1:9" x14ac:dyDescent="0.3">
      <c r="A100" s="162" t="s">
        <v>1442</v>
      </c>
      <c r="B100" s="162" t="s">
        <v>1480</v>
      </c>
      <c r="C100" s="165">
        <v>13801</v>
      </c>
      <c r="D100" s="166">
        <v>0.1588</v>
      </c>
      <c r="E100" s="164" t="str">
        <f t="shared" ref="E100:H100" si="100">IF(LEFT($A100,7)="State A",LARGE($D103:$D109,E$1),"")</f>
        <v/>
      </c>
      <c r="F100" s="164" t="str">
        <f t="shared" si="100"/>
        <v/>
      </c>
      <c r="G100" s="164" t="str">
        <f t="shared" si="100"/>
        <v/>
      </c>
      <c r="H100" s="164" t="str">
        <f t="shared" si="100"/>
        <v/>
      </c>
      <c r="I100" s="164" t="str">
        <f t="shared" si="67"/>
        <v/>
      </c>
    </row>
    <row r="101" spans="1:9" x14ac:dyDescent="0.3">
      <c r="A101" s="162" t="s">
        <v>1442</v>
      </c>
      <c r="B101" s="162" t="s">
        <v>1481</v>
      </c>
      <c r="C101" s="165">
        <v>13612</v>
      </c>
      <c r="D101" s="166">
        <v>0.15659999999999999</v>
      </c>
      <c r="E101" s="164" t="str">
        <f t="shared" ref="E101:H101" si="101">IF(LEFT($A101,7)="State A",LARGE($D104:$D110,E$1),"")</f>
        <v/>
      </c>
      <c r="F101" s="164" t="str">
        <f t="shared" si="101"/>
        <v/>
      </c>
      <c r="G101" s="164" t="str">
        <f t="shared" si="101"/>
        <v/>
      </c>
      <c r="H101" s="164" t="str">
        <f t="shared" si="101"/>
        <v/>
      </c>
      <c r="I101" s="164" t="str">
        <f t="shared" si="67"/>
        <v/>
      </c>
    </row>
    <row r="102" spans="1:9" x14ac:dyDescent="0.3">
      <c r="A102" s="143" t="s">
        <v>1448</v>
      </c>
      <c r="E102" s="164" t="str">
        <f t="shared" ref="E102:H102" si="102">IF(LEFT($A102,7)="State A",LARGE($D105:$D111,E$1),"")</f>
        <v/>
      </c>
      <c r="F102" s="164" t="str">
        <f t="shared" si="102"/>
        <v/>
      </c>
      <c r="G102" s="164" t="str">
        <f t="shared" si="102"/>
        <v/>
      </c>
      <c r="H102" s="164" t="str">
        <f t="shared" si="102"/>
        <v/>
      </c>
      <c r="I102" s="164" t="str">
        <f t="shared" si="67"/>
        <v/>
      </c>
    </row>
    <row r="103" spans="1:9" x14ac:dyDescent="0.3">
      <c r="A103" s="162"/>
      <c r="E103" s="164" t="str">
        <f t="shared" ref="E103:H103" si="103">IF(LEFT($A103,7)="State A",LARGE($D106:$D112,E$1),"")</f>
        <v/>
      </c>
      <c r="F103" s="164" t="str">
        <f t="shared" si="103"/>
        <v/>
      </c>
      <c r="G103" s="164" t="str">
        <f t="shared" si="103"/>
        <v/>
      </c>
      <c r="H103" s="164" t="str">
        <f t="shared" si="103"/>
        <v/>
      </c>
      <c r="I103" s="164" t="str">
        <f t="shared" si="67"/>
        <v/>
      </c>
    </row>
    <row r="104" spans="1:9" x14ac:dyDescent="0.3">
      <c r="A104" s="162" t="s">
        <v>1449</v>
      </c>
      <c r="E104" s="164" t="str">
        <f t="shared" ref="E104:H104" si="104">IF(LEFT($A104,7)="State A",LARGE($D107:$D113,E$1),"")</f>
        <v/>
      </c>
      <c r="F104" s="164" t="str">
        <f t="shared" si="104"/>
        <v/>
      </c>
      <c r="G104" s="164" t="str">
        <f t="shared" si="104"/>
        <v/>
      </c>
      <c r="H104" s="164" t="str">
        <f t="shared" si="104"/>
        <v/>
      </c>
      <c r="I104" s="164" t="str">
        <f t="shared" si="67"/>
        <v/>
      </c>
    </row>
    <row r="105" spans="1:9" x14ac:dyDescent="0.3">
      <c r="A105" s="162" t="s">
        <v>1450</v>
      </c>
      <c r="E105" s="164" t="str">
        <f t="shared" ref="E105:H105" si="105">IF(LEFT($A105,7)="State A",LARGE($D108:$D114,E$1),"")</f>
        <v/>
      </c>
      <c r="F105" s="164" t="str">
        <f t="shared" si="105"/>
        <v/>
      </c>
      <c r="G105" s="164" t="str">
        <f t="shared" si="105"/>
        <v/>
      </c>
      <c r="H105" s="164" t="str">
        <f t="shared" si="105"/>
        <v/>
      </c>
      <c r="I105" s="164" t="str">
        <f t="shared" si="67"/>
        <v/>
      </c>
    </row>
    <row r="106" spans="1:9" x14ac:dyDescent="0.3">
      <c r="A106" s="162" t="s">
        <v>1451</v>
      </c>
      <c r="E106" s="164" t="str">
        <f t="shared" ref="E106:H106" si="106">IF(LEFT($A106,7)="State A",LARGE($D109:$D115,E$1),"")</f>
        <v/>
      </c>
      <c r="F106" s="164" t="str">
        <f t="shared" si="106"/>
        <v/>
      </c>
      <c r="G106" s="164" t="str">
        <f t="shared" si="106"/>
        <v/>
      </c>
      <c r="H106" s="164" t="str">
        <f t="shared" si="106"/>
        <v/>
      </c>
      <c r="I106" s="164" t="str">
        <f t="shared" si="67"/>
        <v/>
      </c>
    </row>
    <row r="107" spans="1:9" x14ac:dyDescent="0.3">
      <c r="E107" s="164" t="str">
        <f t="shared" ref="E107:H107" si="107">IF(LEFT($A107,7)="State A",LARGE($D110:$D116,E$1),"")</f>
        <v/>
      </c>
      <c r="F107" s="164" t="str">
        <f t="shared" si="107"/>
        <v/>
      </c>
      <c r="G107" s="164" t="str">
        <f t="shared" si="107"/>
        <v/>
      </c>
      <c r="H107" s="164" t="str">
        <f t="shared" si="107"/>
        <v/>
      </c>
      <c r="I107" s="164" t="str">
        <f t="shared" si="67"/>
        <v/>
      </c>
    </row>
    <row r="108" spans="1:9" x14ac:dyDescent="0.3">
      <c r="A108" s="167" t="s">
        <v>1452</v>
      </c>
      <c r="E108" s="164" t="str">
        <f t="shared" ref="E108:H108" si="108">IF(LEFT($A108,7)="State A",LARGE($D111:$D117,E$1),"")</f>
        <v/>
      </c>
      <c r="F108" s="164" t="str">
        <f t="shared" si="108"/>
        <v/>
      </c>
      <c r="G108" s="164" t="str">
        <f t="shared" si="108"/>
        <v/>
      </c>
      <c r="H108" s="164" t="str">
        <f t="shared" si="108"/>
        <v/>
      </c>
      <c r="I108" s="164" t="str">
        <f t="shared" si="67"/>
        <v/>
      </c>
    </row>
    <row r="109" spans="1:9" x14ac:dyDescent="0.3">
      <c r="A109" s="143" t="s">
        <v>413</v>
      </c>
      <c r="E109" s="164" t="str">
        <f t="shared" ref="E109:H109" si="109">IF(LEFT($A109,7)="State A",LARGE($D112:$D118,E$1),"")</f>
        <v/>
      </c>
      <c r="F109" s="164" t="str">
        <f t="shared" si="109"/>
        <v/>
      </c>
      <c r="G109" s="164" t="str">
        <f t="shared" si="109"/>
        <v/>
      </c>
      <c r="H109" s="164" t="str">
        <f t="shared" si="109"/>
        <v/>
      </c>
      <c r="I109" s="164" t="str">
        <f t="shared" si="67"/>
        <v/>
      </c>
    </row>
    <row r="110" spans="1:9" x14ac:dyDescent="0.3">
      <c r="A110" s="143" t="s">
        <v>1482</v>
      </c>
      <c r="E110" s="164">
        <f t="shared" ref="E110:H110" si="110">IF(LEFT($A110,7)="State A",LARGE($D113:$D119,E$1),"")</f>
        <v>0.37640000000000001</v>
      </c>
      <c r="F110" s="164">
        <f t="shared" si="110"/>
        <v>0.37459999999999999</v>
      </c>
      <c r="G110" s="164">
        <f t="shared" si="110"/>
        <v>0.2273</v>
      </c>
      <c r="H110" s="164">
        <f t="shared" si="110"/>
        <v>2.1700000000000001E-2</v>
      </c>
      <c r="I110" s="164">
        <f t="shared" si="67"/>
        <v>0.251</v>
      </c>
    </row>
    <row r="111" spans="1:9" x14ac:dyDescent="0.3">
      <c r="A111" s="143" t="s">
        <v>1483</v>
      </c>
      <c r="E111" s="164" t="str">
        <f t="shared" ref="E111:H111" si="111">IF(LEFT($A111,7)="State A",LARGE($D114:$D120,E$1),"")</f>
        <v/>
      </c>
      <c r="F111" s="164" t="str">
        <f t="shared" si="111"/>
        <v/>
      </c>
      <c r="G111" s="164" t="str">
        <f t="shared" si="111"/>
        <v/>
      </c>
      <c r="H111" s="164" t="str">
        <f t="shared" si="111"/>
        <v/>
      </c>
      <c r="I111" s="164" t="str">
        <f t="shared" si="67"/>
        <v/>
      </c>
    </row>
    <row r="112" spans="1:9" x14ac:dyDescent="0.3">
      <c r="A112" s="162" t="s">
        <v>1438</v>
      </c>
      <c r="B112" s="162" t="s">
        <v>1439</v>
      </c>
      <c r="C112" s="162" t="s">
        <v>1440</v>
      </c>
      <c r="D112" s="162" t="s">
        <v>1441</v>
      </c>
      <c r="E112" s="164" t="str">
        <f t="shared" ref="E112:H112" si="112">IF(LEFT($A112,7)="State A",LARGE($D115:$D121,E$1),"")</f>
        <v/>
      </c>
      <c r="F112" s="164" t="str">
        <f t="shared" si="112"/>
        <v/>
      </c>
      <c r="G112" s="164" t="str">
        <f t="shared" si="112"/>
        <v/>
      </c>
      <c r="H112" s="164" t="str">
        <f t="shared" si="112"/>
        <v/>
      </c>
      <c r="I112" s="164" t="str">
        <f t="shared" si="67"/>
        <v/>
      </c>
    </row>
    <row r="113" spans="1:9" ht="13.8" customHeight="1" x14ac:dyDescent="0.3">
      <c r="A113" s="162" t="s">
        <v>1445</v>
      </c>
      <c r="B113" s="162" t="s">
        <v>1484</v>
      </c>
      <c r="C113" s="165">
        <v>28735</v>
      </c>
      <c r="D113" s="166">
        <v>0.37640000000000001</v>
      </c>
      <c r="E113" s="164" t="str">
        <f t="shared" ref="E113:H113" si="113">IF(LEFT($A113,7)="State A",LARGE($D116:$D122,E$1),"")</f>
        <v/>
      </c>
      <c r="F113" s="164" t="str">
        <f t="shared" si="113"/>
        <v/>
      </c>
      <c r="G113" s="164" t="str">
        <f t="shared" si="113"/>
        <v/>
      </c>
      <c r="H113" s="164" t="str">
        <f t="shared" si="113"/>
        <v/>
      </c>
      <c r="I113" s="164" t="str">
        <f t="shared" si="67"/>
        <v/>
      </c>
    </row>
    <row r="114" spans="1:9" x14ac:dyDescent="0.3">
      <c r="A114" s="162"/>
      <c r="B114" s="162"/>
      <c r="C114" s="165"/>
      <c r="D114" s="166"/>
      <c r="E114" s="164" t="str">
        <f t="shared" ref="E114:H114" si="114">IF(LEFT($A114,7)="State A",LARGE($D117:$D123,E$1),"")</f>
        <v/>
      </c>
      <c r="F114" s="164" t="str">
        <f t="shared" si="114"/>
        <v/>
      </c>
      <c r="G114" s="164" t="str">
        <f t="shared" si="114"/>
        <v/>
      </c>
      <c r="H114" s="164" t="str">
        <f t="shared" si="114"/>
        <v/>
      </c>
      <c r="I114" s="164" t="str">
        <f t="shared" si="67"/>
        <v/>
      </c>
    </row>
    <row r="115" spans="1:9" ht="13.8" customHeight="1" x14ac:dyDescent="0.3">
      <c r="A115" s="162" t="s">
        <v>1445</v>
      </c>
      <c r="B115" s="162" t="s">
        <v>1485</v>
      </c>
      <c r="C115" s="165">
        <v>28594</v>
      </c>
      <c r="D115" s="166">
        <v>0.37459999999999999</v>
      </c>
      <c r="E115" s="164" t="str">
        <f t="shared" ref="E115:H115" si="115">IF(LEFT($A115,7)="State A",LARGE($D118:$D124,E$1),"")</f>
        <v/>
      </c>
      <c r="F115" s="164" t="str">
        <f t="shared" si="115"/>
        <v/>
      </c>
      <c r="G115" s="164" t="str">
        <f t="shared" si="115"/>
        <v/>
      </c>
      <c r="H115" s="164" t="str">
        <f t="shared" si="115"/>
        <v/>
      </c>
      <c r="I115" s="164" t="str">
        <f t="shared" si="67"/>
        <v/>
      </c>
    </row>
    <row r="116" spans="1:9" x14ac:dyDescent="0.3">
      <c r="A116" s="162"/>
      <c r="B116" s="162"/>
      <c r="C116" s="165"/>
      <c r="D116" s="166"/>
      <c r="E116" s="164" t="str">
        <f t="shared" ref="E116:H116" si="116">IF(LEFT($A116,7)="State A",LARGE($D119:$D125,E$1),"")</f>
        <v/>
      </c>
      <c r="F116" s="164" t="str">
        <f t="shared" si="116"/>
        <v/>
      </c>
      <c r="G116" s="164" t="str">
        <f t="shared" si="116"/>
        <v/>
      </c>
      <c r="H116" s="164" t="str">
        <f t="shared" si="116"/>
        <v/>
      </c>
      <c r="I116" s="164" t="str">
        <f t="shared" si="67"/>
        <v/>
      </c>
    </row>
    <row r="117" spans="1:9" x14ac:dyDescent="0.3">
      <c r="A117" s="162" t="s">
        <v>1442</v>
      </c>
      <c r="B117" s="162" t="s">
        <v>1486</v>
      </c>
      <c r="C117" s="165">
        <v>17348</v>
      </c>
      <c r="D117" s="166">
        <v>0.2273</v>
      </c>
      <c r="E117" s="164" t="str">
        <f t="shared" ref="E117:H117" si="117">IF(LEFT($A117,7)="State A",LARGE($D120:$D126,E$1),"")</f>
        <v/>
      </c>
      <c r="F117" s="164" t="str">
        <f t="shared" si="117"/>
        <v/>
      </c>
      <c r="G117" s="164" t="str">
        <f t="shared" si="117"/>
        <v/>
      </c>
      <c r="H117" s="164" t="str">
        <f t="shared" si="117"/>
        <v/>
      </c>
      <c r="I117" s="164" t="str">
        <f t="shared" si="67"/>
        <v/>
      </c>
    </row>
    <row r="118" spans="1:9" x14ac:dyDescent="0.3">
      <c r="A118" s="162" t="s">
        <v>1487</v>
      </c>
      <c r="B118" s="162" t="s">
        <v>1488</v>
      </c>
      <c r="C118" s="165">
        <v>1656</v>
      </c>
      <c r="D118" s="166">
        <v>2.1700000000000001E-2</v>
      </c>
      <c r="E118" s="164" t="str">
        <f t="shared" ref="E118:H118" si="118">IF(LEFT($A118,7)="State A",LARGE($D121:$D127,E$1),"")</f>
        <v/>
      </c>
      <c r="F118" s="164" t="str">
        <f t="shared" si="118"/>
        <v/>
      </c>
      <c r="G118" s="164" t="str">
        <f t="shared" si="118"/>
        <v/>
      </c>
      <c r="H118" s="164" t="str">
        <f t="shared" si="118"/>
        <v/>
      </c>
      <c r="I118" s="164" t="str">
        <f t="shared" si="67"/>
        <v/>
      </c>
    </row>
    <row r="119" spans="1:9" x14ac:dyDescent="0.3">
      <c r="A119" s="143" t="s">
        <v>1448</v>
      </c>
      <c r="E119" s="164" t="str">
        <f t="shared" ref="E119:H119" si="119">IF(LEFT($A119,7)="State A",LARGE($D122:$D128,E$1),"")</f>
        <v/>
      </c>
      <c r="F119" s="164" t="str">
        <f t="shared" si="119"/>
        <v/>
      </c>
      <c r="G119" s="164" t="str">
        <f t="shared" si="119"/>
        <v/>
      </c>
      <c r="H119" s="164" t="str">
        <f t="shared" si="119"/>
        <v/>
      </c>
      <c r="I119" s="164" t="str">
        <f t="shared" si="67"/>
        <v/>
      </c>
    </row>
    <row r="120" spans="1:9" x14ac:dyDescent="0.3">
      <c r="A120" s="162"/>
      <c r="E120" s="164" t="str">
        <f t="shared" ref="E120:H120" si="120">IF(LEFT($A120,7)="State A",LARGE($D123:$D129,E$1),"")</f>
        <v/>
      </c>
      <c r="F120" s="164" t="str">
        <f t="shared" si="120"/>
        <v/>
      </c>
      <c r="G120" s="164" t="str">
        <f t="shared" si="120"/>
        <v/>
      </c>
      <c r="H120" s="164" t="str">
        <f t="shared" si="120"/>
        <v/>
      </c>
      <c r="I120" s="164" t="str">
        <f t="shared" si="67"/>
        <v/>
      </c>
    </row>
    <row r="121" spans="1:9" x14ac:dyDescent="0.3">
      <c r="A121" s="162" t="s">
        <v>1449</v>
      </c>
      <c r="E121" s="164" t="str">
        <f t="shared" ref="E121:H121" si="121">IF(LEFT($A121,7)="State A",LARGE($D124:$D130,E$1),"")</f>
        <v/>
      </c>
      <c r="F121" s="164" t="str">
        <f t="shared" si="121"/>
        <v/>
      </c>
      <c r="G121" s="164" t="str">
        <f t="shared" si="121"/>
        <v/>
      </c>
      <c r="H121" s="164" t="str">
        <f t="shared" si="121"/>
        <v/>
      </c>
      <c r="I121" s="164" t="str">
        <f t="shared" si="67"/>
        <v/>
      </c>
    </row>
    <row r="122" spans="1:9" x14ac:dyDescent="0.3">
      <c r="A122" s="162" t="s">
        <v>1450</v>
      </c>
      <c r="E122" s="164" t="str">
        <f t="shared" ref="E122:H122" si="122">IF(LEFT($A122,7)="State A",LARGE($D125:$D131,E$1),"")</f>
        <v/>
      </c>
      <c r="F122" s="164" t="str">
        <f t="shared" si="122"/>
        <v/>
      </c>
      <c r="G122" s="164" t="str">
        <f t="shared" si="122"/>
        <v/>
      </c>
      <c r="H122" s="164" t="str">
        <f t="shared" si="122"/>
        <v/>
      </c>
      <c r="I122" s="164" t="str">
        <f t="shared" si="67"/>
        <v/>
      </c>
    </row>
    <row r="123" spans="1:9" x14ac:dyDescent="0.3">
      <c r="A123" s="162" t="s">
        <v>1451</v>
      </c>
      <c r="E123" s="164" t="str">
        <f t="shared" ref="E123:H123" si="123">IF(LEFT($A123,7)="State A",LARGE($D126:$D132,E$1),"")</f>
        <v/>
      </c>
      <c r="F123" s="164" t="str">
        <f t="shared" si="123"/>
        <v/>
      </c>
      <c r="G123" s="164" t="str">
        <f t="shared" si="123"/>
        <v/>
      </c>
      <c r="H123" s="164" t="str">
        <f t="shared" si="123"/>
        <v/>
      </c>
      <c r="I123" s="164" t="str">
        <f t="shared" si="67"/>
        <v/>
      </c>
    </row>
    <row r="124" spans="1:9" x14ac:dyDescent="0.3">
      <c r="E124" s="164" t="str">
        <f t="shared" ref="E124:H124" si="124">IF(LEFT($A124,7)="State A",LARGE($D127:$D133,E$1),"")</f>
        <v/>
      </c>
      <c r="F124" s="164" t="str">
        <f t="shared" si="124"/>
        <v/>
      </c>
      <c r="G124" s="164" t="str">
        <f t="shared" si="124"/>
        <v/>
      </c>
      <c r="H124" s="164" t="str">
        <f t="shared" si="124"/>
        <v/>
      </c>
      <c r="I124" s="164" t="str">
        <f t="shared" si="67"/>
        <v/>
      </c>
    </row>
    <row r="125" spans="1:9" x14ac:dyDescent="0.3">
      <c r="A125" s="167" t="s">
        <v>1452</v>
      </c>
      <c r="E125" s="164" t="str">
        <f t="shared" ref="E125:H125" si="125">IF(LEFT($A125,7)="State A",LARGE($D128:$D134,E$1),"")</f>
        <v/>
      </c>
      <c r="F125" s="164" t="str">
        <f t="shared" si="125"/>
        <v/>
      </c>
      <c r="G125" s="164" t="str">
        <f t="shared" si="125"/>
        <v/>
      </c>
      <c r="H125" s="164" t="str">
        <f t="shared" si="125"/>
        <v/>
      </c>
      <c r="I125" s="164" t="str">
        <f t="shared" si="67"/>
        <v/>
      </c>
    </row>
    <row r="126" spans="1:9" x14ac:dyDescent="0.3">
      <c r="A126" s="143" t="s">
        <v>413</v>
      </c>
      <c r="E126" s="164" t="str">
        <f t="shared" ref="E126:H126" si="126">IF(LEFT($A126,7)="State A",LARGE($D129:$D135,E$1),"")</f>
        <v/>
      </c>
      <c r="F126" s="164" t="str">
        <f t="shared" si="126"/>
        <v/>
      </c>
      <c r="G126" s="164" t="str">
        <f t="shared" si="126"/>
        <v/>
      </c>
      <c r="H126" s="164" t="str">
        <f t="shared" si="126"/>
        <v/>
      </c>
      <c r="I126" s="164" t="str">
        <f t="shared" si="67"/>
        <v/>
      </c>
    </row>
    <row r="127" spans="1:9" x14ac:dyDescent="0.3">
      <c r="A127" s="143" t="s">
        <v>1489</v>
      </c>
      <c r="E127" s="164">
        <f t="shared" ref="E127:H127" si="127">IF(LEFT($A127,7)="State A",LARGE($D130:$D136,E$1),"")</f>
        <v>0.25409999999999999</v>
      </c>
      <c r="F127" s="164">
        <f t="shared" si="127"/>
        <v>0.25259999999999999</v>
      </c>
      <c r="G127" s="164">
        <f t="shared" si="127"/>
        <v>0.2419</v>
      </c>
      <c r="H127" s="164">
        <f t="shared" si="127"/>
        <v>0.23369999999999999</v>
      </c>
      <c r="I127" s="164">
        <f t="shared" si="67"/>
        <v>1.5549999999999994E-2</v>
      </c>
    </row>
    <row r="128" spans="1:9" x14ac:dyDescent="0.3">
      <c r="A128" s="143" t="s">
        <v>1490</v>
      </c>
      <c r="E128" s="164" t="str">
        <f t="shared" ref="E128:H128" si="128">IF(LEFT($A128,7)="State A",LARGE($D131:$D137,E$1),"")</f>
        <v/>
      </c>
      <c r="F128" s="164" t="str">
        <f t="shared" si="128"/>
        <v/>
      </c>
      <c r="G128" s="164" t="str">
        <f t="shared" si="128"/>
        <v/>
      </c>
      <c r="H128" s="164" t="str">
        <f t="shared" si="128"/>
        <v/>
      </c>
      <c r="I128" s="164" t="str">
        <f t="shared" si="67"/>
        <v/>
      </c>
    </row>
    <row r="129" spans="1:9" x14ac:dyDescent="0.3">
      <c r="A129" s="162" t="s">
        <v>1438</v>
      </c>
      <c r="B129" s="162" t="s">
        <v>1439</v>
      </c>
      <c r="C129" s="162" t="s">
        <v>1440</v>
      </c>
      <c r="D129" s="162" t="s">
        <v>1441</v>
      </c>
      <c r="E129" s="164" t="str">
        <f t="shared" ref="E129:H129" si="129">IF(LEFT($A129,7)="State A",LARGE($D132:$D138,E$1),"")</f>
        <v/>
      </c>
      <c r="F129" s="164" t="str">
        <f t="shared" si="129"/>
        <v/>
      </c>
      <c r="G129" s="164" t="str">
        <f t="shared" si="129"/>
        <v/>
      </c>
      <c r="H129" s="164" t="str">
        <f t="shared" si="129"/>
        <v/>
      </c>
      <c r="I129" s="164" t="str">
        <f t="shared" si="67"/>
        <v/>
      </c>
    </row>
    <row r="130" spans="1:9" x14ac:dyDescent="0.3">
      <c r="A130" s="162" t="s">
        <v>1442</v>
      </c>
      <c r="B130" s="162" t="s">
        <v>1491</v>
      </c>
      <c r="C130" s="165">
        <v>24310</v>
      </c>
      <c r="D130" s="166">
        <v>0.25409999999999999</v>
      </c>
      <c r="E130" s="164" t="str">
        <f t="shared" ref="E130:H130" si="130">IF(LEFT($A130,7)="State A",LARGE($D133:$D139,E$1),"")</f>
        <v/>
      </c>
      <c r="F130" s="164" t="str">
        <f t="shared" si="130"/>
        <v/>
      </c>
      <c r="G130" s="164" t="str">
        <f t="shared" si="130"/>
        <v/>
      </c>
      <c r="H130" s="164" t="str">
        <f t="shared" si="130"/>
        <v/>
      </c>
      <c r="I130" s="164" t="str">
        <f t="shared" si="67"/>
        <v/>
      </c>
    </row>
    <row r="131" spans="1:9" x14ac:dyDescent="0.3">
      <c r="A131" s="162" t="s">
        <v>1442</v>
      </c>
      <c r="B131" s="162" t="s">
        <v>1492</v>
      </c>
      <c r="C131" s="165">
        <v>24168</v>
      </c>
      <c r="D131" s="166">
        <v>0.25259999999999999</v>
      </c>
      <c r="E131" s="164" t="str">
        <f t="shared" ref="E131:H131" si="131">IF(LEFT($A131,7)="State A",LARGE($D134:$D140,E$1),"")</f>
        <v/>
      </c>
      <c r="F131" s="164" t="str">
        <f t="shared" si="131"/>
        <v/>
      </c>
      <c r="G131" s="164" t="str">
        <f t="shared" si="131"/>
        <v/>
      </c>
      <c r="H131" s="164" t="str">
        <f t="shared" si="131"/>
        <v/>
      </c>
      <c r="I131" s="164" t="str">
        <f t="shared" ref="I131:I194" si="132">IF(LEFT($A131,7)="State A",AVERAGE(E131-G131, F131-H131),"")</f>
        <v/>
      </c>
    </row>
    <row r="132" spans="1:9" x14ac:dyDescent="0.3">
      <c r="A132" s="162" t="s">
        <v>1445</v>
      </c>
      <c r="B132" s="162" t="s">
        <v>1493</v>
      </c>
      <c r="C132" s="165">
        <v>23141</v>
      </c>
      <c r="D132" s="166">
        <v>0.2419</v>
      </c>
      <c r="E132" s="164" t="str">
        <f t="shared" ref="E132:H132" si="133">IF(LEFT($A132,7)="State A",LARGE($D135:$D141,E$1),"")</f>
        <v/>
      </c>
      <c r="F132" s="164" t="str">
        <f t="shared" si="133"/>
        <v/>
      </c>
      <c r="G132" s="164" t="str">
        <f t="shared" si="133"/>
        <v/>
      </c>
      <c r="H132" s="164" t="str">
        <f t="shared" si="133"/>
        <v/>
      </c>
      <c r="I132" s="164" t="str">
        <f t="shared" si="132"/>
        <v/>
      </c>
    </row>
    <row r="133" spans="1:9" x14ac:dyDescent="0.3">
      <c r="A133" s="162" t="s">
        <v>1445</v>
      </c>
      <c r="B133" s="162" t="s">
        <v>1494</v>
      </c>
      <c r="C133" s="165">
        <v>22364</v>
      </c>
      <c r="D133" s="166">
        <v>0.23369999999999999</v>
      </c>
      <c r="E133" s="164" t="str">
        <f t="shared" ref="E133:H133" si="134">IF(LEFT($A133,7)="State A",LARGE($D136:$D142,E$1),"")</f>
        <v/>
      </c>
      <c r="F133" s="164" t="str">
        <f t="shared" si="134"/>
        <v/>
      </c>
      <c r="G133" s="164" t="str">
        <f t="shared" si="134"/>
        <v/>
      </c>
      <c r="H133" s="164" t="str">
        <f t="shared" si="134"/>
        <v/>
      </c>
      <c r="I133" s="164" t="str">
        <f t="shared" si="132"/>
        <v/>
      </c>
    </row>
    <row r="134" spans="1:9" x14ac:dyDescent="0.3">
      <c r="A134" s="162" t="s">
        <v>1487</v>
      </c>
      <c r="B134" s="162" t="s">
        <v>1495</v>
      </c>
      <c r="C134" s="165">
        <v>1696</v>
      </c>
      <c r="D134" s="166">
        <v>1.77E-2</v>
      </c>
      <c r="E134" s="164" t="str">
        <f t="shared" ref="E134:H134" si="135">IF(LEFT($A134,7)="State A",LARGE($D137:$D143,E$1),"")</f>
        <v/>
      </c>
      <c r="F134" s="164" t="str">
        <f t="shared" si="135"/>
        <v/>
      </c>
      <c r="G134" s="164" t="str">
        <f t="shared" si="135"/>
        <v/>
      </c>
      <c r="H134" s="164" t="str">
        <f t="shared" si="135"/>
        <v/>
      </c>
      <c r="I134" s="164" t="str">
        <f t="shared" si="132"/>
        <v/>
      </c>
    </row>
    <row r="135" spans="1:9" x14ac:dyDescent="0.3">
      <c r="A135" s="143" t="s">
        <v>1448</v>
      </c>
      <c r="E135" s="164" t="str">
        <f t="shared" ref="E135:H135" si="136">IF(LEFT($A135,7)="State A",LARGE($D138:$D144,E$1),"")</f>
        <v/>
      </c>
      <c r="F135" s="164" t="str">
        <f t="shared" si="136"/>
        <v/>
      </c>
      <c r="G135" s="164" t="str">
        <f t="shared" si="136"/>
        <v/>
      </c>
      <c r="H135" s="164" t="str">
        <f t="shared" si="136"/>
        <v/>
      </c>
      <c r="I135" s="164" t="str">
        <f t="shared" si="132"/>
        <v/>
      </c>
    </row>
    <row r="136" spans="1:9" x14ac:dyDescent="0.3">
      <c r="A136" s="162"/>
      <c r="E136" s="164" t="str">
        <f t="shared" ref="E136:H136" si="137">IF(LEFT($A136,7)="State A",LARGE($D139:$D145,E$1),"")</f>
        <v/>
      </c>
      <c r="F136" s="164" t="str">
        <f t="shared" si="137"/>
        <v/>
      </c>
      <c r="G136" s="164" t="str">
        <f t="shared" si="137"/>
        <v/>
      </c>
      <c r="H136" s="164" t="str">
        <f t="shared" si="137"/>
        <v/>
      </c>
      <c r="I136" s="164" t="str">
        <f t="shared" si="132"/>
        <v/>
      </c>
    </row>
    <row r="137" spans="1:9" x14ac:dyDescent="0.3">
      <c r="A137" s="162" t="s">
        <v>1449</v>
      </c>
      <c r="E137" s="164" t="str">
        <f t="shared" ref="E137:H137" si="138">IF(LEFT($A137,7)="State A",LARGE($D140:$D146,E$1),"")</f>
        <v/>
      </c>
      <c r="F137" s="164" t="str">
        <f t="shared" si="138"/>
        <v/>
      </c>
      <c r="G137" s="164" t="str">
        <f t="shared" si="138"/>
        <v/>
      </c>
      <c r="H137" s="164" t="str">
        <f t="shared" si="138"/>
        <v/>
      </c>
      <c r="I137" s="164" t="str">
        <f t="shared" si="132"/>
        <v/>
      </c>
    </row>
    <row r="138" spans="1:9" x14ac:dyDescent="0.3">
      <c r="A138" s="162" t="s">
        <v>1450</v>
      </c>
      <c r="E138" s="164" t="str">
        <f t="shared" ref="E138:H138" si="139">IF(LEFT($A138,7)="State A",LARGE($D141:$D147,E$1),"")</f>
        <v/>
      </c>
      <c r="F138" s="164" t="str">
        <f t="shared" si="139"/>
        <v/>
      </c>
      <c r="G138" s="164" t="str">
        <f t="shared" si="139"/>
        <v/>
      </c>
      <c r="H138" s="164" t="str">
        <f t="shared" si="139"/>
        <v/>
      </c>
      <c r="I138" s="164" t="str">
        <f t="shared" si="132"/>
        <v/>
      </c>
    </row>
    <row r="139" spans="1:9" x14ac:dyDescent="0.3">
      <c r="A139" s="162" t="s">
        <v>1451</v>
      </c>
      <c r="E139" s="164" t="str">
        <f t="shared" ref="E139:H139" si="140">IF(LEFT($A139,7)="State A",LARGE($D142:$D148,E$1),"")</f>
        <v/>
      </c>
      <c r="F139" s="164" t="str">
        <f t="shared" si="140"/>
        <v/>
      </c>
      <c r="G139" s="164" t="str">
        <f t="shared" si="140"/>
        <v/>
      </c>
      <c r="H139" s="164" t="str">
        <f t="shared" si="140"/>
        <v/>
      </c>
      <c r="I139" s="164" t="str">
        <f t="shared" si="132"/>
        <v/>
      </c>
    </row>
    <row r="140" spans="1:9" x14ac:dyDescent="0.3">
      <c r="E140" s="164" t="str">
        <f t="shared" ref="E140:H140" si="141">IF(LEFT($A140,7)="State A",LARGE($D143:$D149,E$1),"")</f>
        <v/>
      </c>
      <c r="F140" s="164" t="str">
        <f t="shared" si="141"/>
        <v/>
      </c>
      <c r="G140" s="164" t="str">
        <f t="shared" si="141"/>
        <v/>
      </c>
      <c r="H140" s="164" t="str">
        <f t="shared" si="141"/>
        <v/>
      </c>
      <c r="I140" s="164" t="str">
        <f t="shared" si="132"/>
        <v/>
      </c>
    </row>
    <row r="141" spans="1:9" x14ac:dyDescent="0.3">
      <c r="A141" s="167" t="s">
        <v>1452</v>
      </c>
      <c r="E141" s="164" t="str">
        <f t="shared" ref="E141:H141" si="142">IF(LEFT($A141,7)="State A",LARGE($D144:$D150,E$1),"")</f>
        <v/>
      </c>
      <c r="F141" s="164" t="str">
        <f t="shared" si="142"/>
        <v/>
      </c>
      <c r="G141" s="164" t="str">
        <f t="shared" si="142"/>
        <v/>
      </c>
      <c r="H141" s="164" t="str">
        <f t="shared" si="142"/>
        <v/>
      </c>
      <c r="I141" s="164" t="str">
        <f t="shared" si="132"/>
        <v/>
      </c>
    </row>
    <row r="142" spans="1:9" x14ac:dyDescent="0.3">
      <c r="A142" s="143" t="s">
        <v>413</v>
      </c>
      <c r="E142" s="164" t="str">
        <f t="shared" ref="E142:H142" si="143">IF(LEFT($A142,7)="State A",LARGE($D145:$D151,E$1),"")</f>
        <v/>
      </c>
      <c r="F142" s="164" t="str">
        <f t="shared" si="143"/>
        <v/>
      </c>
      <c r="G142" s="164" t="str">
        <f t="shared" si="143"/>
        <v/>
      </c>
      <c r="H142" s="164" t="str">
        <f t="shared" si="143"/>
        <v/>
      </c>
      <c r="I142" s="164" t="str">
        <f t="shared" si="132"/>
        <v/>
      </c>
    </row>
    <row r="143" spans="1:9" x14ac:dyDescent="0.3">
      <c r="A143" s="143" t="s">
        <v>1496</v>
      </c>
      <c r="E143" s="164">
        <f t="shared" ref="E143:H143" si="144">IF(LEFT($A143,7)="State A",LARGE($D146:$D152,E$1),"")</f>
        <v>0.34799999999999998</v>
      </c>
      <c r="F143" s="164">
        <f t="shared" si="144"/>
        <v>0.34079999999999999</v>
      </c>
      <c r="G143" s="164">
        <f t="shared" si="144"/>
        <v>0.16070000000000001</v>
      </c>
      <c r="H143" s="164">
        <f t="shared" si="144"/>
        <v>0.15040000000000001</v>
      </c>
      <c r="I143" s="164">
        <f t="shared" si="132"/>
        <v>0.18884999999999996</v>
      </c>
    </row>
    <row r="144" spans="1:9" x14ac:dyDescent="0.3">
      <c r="A144" s="143" t="s">
        <v>1437</v>
      </c>
      <c r="E144" s="164" t="str">
        <f t="shared" ref="E144:H144" si="145">IF(LEFT($A144,7)="State A",LARGE($D147:$D153,E$1),"")</f>
        <v/>
      </c>
      <c r="F144" s="164" t="str">
        <f t="shared" si="145"/>
        <v/>
      </c>
      <c r="G144" s="164" t="str">
        <f t="shared" si="145"/>
        <v/>
      </c>
      <c r="H144" s="164" t="str">
        <f t="shared" si="145"/>
        <v/>
      </c>
      <c r="I144" s="164" t="str">
        <f t="shared" si="132"/>
        <v/>
      </c>
    </row>
    <row r="145" spans="1:9" x14ac:dyDescent="0.3">
      <c r="A145" s="162" t="s">
        <v>1438</v>
      </c>
      <c r="B145" s="162" t="s">
        <v>1439</v>
      </c>
      <c r="C145" s="162" t="s">
        <v>1440</v>
      </c>
      <c r="D145" s="162" t="s">
        <v>1441</v>
      </c>
      <c r="E145" s="164" t="str">
        <f t="shared" ref="E145:H145" si="146">IF(LEFT($A145,7)="State A",LARGE($D148:$D154,E$1),"")</f>
        <v/>
      </c>
      <c r="F145" s="164" t="str">
        <f t="shared" si="146"/>
        <v/>
      </c>
      <c r="G145" s="164" t="str">
        <f t="shared" si="146"/>
        <v/>
      </c>
      <c r="H145" s="164" t="str">
        <f t="shared" si="146"/>
        <v/>
      </c>
      <c r="I145" s="164" t="str">
        <f t="shared" si="132"/>
        <v/>
      </c>
    </row>
    <row r="146" spans="1:9" ht="13.8" customHeight="1" x14ac:dyDescent="0.3">
      <c r="A146" s="162" t="s">
        <v>1442</v>
      </c>
      <c r="B146" s="162" t="s">
        <v>1497</v>
      </c>
      <c r="C146" s="165">
        <v>35190</v>
      </c>
      <c r="D146" s="166">
        <v>0.34799999999999998</v>
      </c>
      <c r="E146" s="164" t="str">
        <f t="shared" ref="E146:H146" si="147">IF(LEFT($A146,7)="State A",LARGE($D149:$D155,E$1),"")</f>
        <v/>
      </c>
      <c r="F146" s="164" t="str">
        <f t="shared" si="147"/>
        <v/>
      </c>
      <c r="G146" s="164" t="str">
        <f t="shared" si="147"/>
        <v/>
      </c>
      <c r="H146" s="164" t="str">
        <f t="shared" si="147"/>
        <v/>
      </c>
      <c r="I146" s="164" t="str">
        <f t="shared" si="132"/>
        <v/>
      </c>
    </row>
    <row r="147" spans="1:9" x14ac:dyDescent="0.3">
      <c r="A147" s="162"/>
      <c r="B147" s="162"/>
      <c r="C147" s="165"/>
      <c r="D147" s="166"/>
      <c r="E147" s="164" t="str">
        <f t="shared" ref="E147:H147" si="148">IF(LEFT($A147,7)="State A",LARGE($D150:$D156,E$1),"")</f>
        <v/>
      </c>
      <c r="F147" s="164" t="str">
        <f t="shared" si="148"/>
        <v/>
      </c>
      <c r="G147" s="164" t="str">
        <f t="shared" si="148"/>
        <v/>
      </c>
      <c r="H147" s="164" t="str">
        <f t="shared" si="148"/>
        <v/>
      </c>
      <c r="I147" s="164" t="str">
        <f t="shared" si="132"/>
        <v/>
      </c>
    </row>
    <row r="148" spans="1:9" ht="13.8" customHeight="1" x14ac:dyDescent="0.3">
      <c r="A148" s="162" t="s">
        <v>1442</v>
      </c>
      <c r="B148" s="162" t="s">
        <v>1498</v>
      </c>
      <c r="C148" s="165">
        <v>34462</v>
      </c>
      <c r="D148" s="166">
        <v>0.34079999999999999</v>
      </c>
      <c r="E148" s="164" t="str">
        <f t="shared" ref="E148:H148" si="149">IF(LEFT($A148,7)="State A",LARGE($D151:$D157,E$1),"")</f>
        <v/>
      </c>
      <c r="F148" s="164" t="str">
        <f t="shared" si="149"/>
        <v/>
      </c>
      <c r="G148" s="164" t="str">
        <f t="shared" si="149"/>
        <v/>
      </c>
      <c r="H148" s="164" t="str">
        <f t="shared" si="149"/>
        <v/>
      </c>
      <c r="I148" s="164" t="str">
        <f t="shared" si="132"/>
        <v/>
      </c>
    </row>
    <row r="149" spans="1:9" x14ac:dyDescent="0.3">
      <c r="A149" s="162"/>
      <c r="B149" s="162"/>
      <c r="C149" s="165"/>
      <c r="D149" s="166"/>
      <c r="E149" s="164" t="str">
        <f t="shared" ref="E149:H149" si="150">IF(LEFT($A149,7)="State A",LARGE($D152:$D158,E$1),"")</f>
        <v/>
      </c>
      <c r="F149" s="164" t="str">
        <f t="shared" si="150"/>
        <v/>
      </c>
      <c r="G149" s="164" t="str">
        <f t="shared" si="150"/>
        <v/>
      </c>
      <c r="H149" s="164" t="str">
        <f t="shared" si="150"/>
        <v/>
      </c>
      <c r="I149" s="164" t="str">
        <f t="shared" si="132"/>
        <v/>
      </c>
    </row>
    <row r="150" spans="1:9" x14ac:dyDescent="0.3">
      <c r="A150" s="162" t="s">
        <v>1445</v>
      </c>
      <c r="B150" s="162" t="s">
        <v>1499</v>
      </c>
      <c r="C150" s="165">
        <v>16246</v>
      </c>
      <c r="D150" s="166">
        <v>0.16070000000000001</v>
      </c>
      <c r="E150" s="164" t="str">
        <f t="shared" ref="E150:H150" si="151">IF(LEFT($A150,7)="State A",LARGE($D153:$D159,E$1),"")</f>
        <v/>
      </c>
      <c r="F150" s="164" t="str">
        <f t="shared" si="151"/>
        <v/>
      </c>
      <c r="G150" s="164" t="str">
        <f t="shared" si="151"/>
        <v/>
      </c>
      <c r="H150" s="164" t="str">
        <f t="shared" si="151"/>
        <v/>
      </c>
      <c r="I150" s="164" t="str">
        <f t="shared" si="132"/>
        <v/>
      </c>
    </row>
    <row r="151" spans="1:9" x14ac:dyDescent="0.3">
      <c r="A151" s="162" t="s">
        <v>1445</v>
      </c>
      <c r="B151" s="162" t="s">
        <v>1500</v>
      </c>
      <c r="C151" s="165">
        <v>15211</v>
      </c>
      <c r="D151" s="166">
        <v>0.15040000000000001</v>
      </c>
      <c r="E151" s="164" t="str">
        <f t="shared" ref="E151:H151" si="152">IF(LEFT($A151,7)="State A",LARGE($D154:$D160,E$1),"")</f>
        <v/>
      </c>
      <c r="F151" s="164" t="str">
        <f t="shared" si="152"/>
        <v/>
      </c>
      <c r="G151" s="164" t="str">
        <f t="shared" si="152"/>
        <v/>
      </c>
      <c r="H151" s="164" t="str">
        <f t="shared" si="152"/>
        <v/>
      </c>
      <c r="I151" s="164" t="str">
        <f t="shared" si="132"/>
        <v/>
      </c>
    </row>
    <row r="152" spans="1:9" x14ac:dyDescent="0.3">
      <c r="A152" s="143" t="s">
        <v>1448</v>
      </c>
      <c r="E152" s="164" t="str">
        <f t="shared" ref="E152:H152" si="153">IF(LEFT($A152,7)="State A",LARGE($D155:$D161,E$1),"")</f>
        <v/>
      </c>
      <c r="F152" s="164" t="str">
        <f t="shared" si="153"/>
        <v/>
      </c>
      <c r="G152" s="164" t="str">
        <f t="shared" si="153"/>
        <v/>
      </c>
      <c r="H152" s="164" t="str">
        <f t="shared" si="153"/>
        <v/>
      </c>
      <c r="I152" s="164" t="str">
        <f t="shared" si="132"/>
        <v/>
      </c>
    </row>
    <row r="153" spans="1:9" x14ac:dyDescent="0.3">
      <c r="A153" s="162"/>
      <c r="E153" s="164" t="str">
        <f t="shared" ref="E153:H153" si="154">IF(LEFT($A153,7)="State A",LARGE($D156:$D162,E$1),"")</f>
        <v/>
      </c>
      <c r="F153" s="164" t="str">
        <f t="shared" si="154"/>
        <v/>
      </c>
      <c r="G153" s="164" t="str">
        <f t="shared" si="154"/>
        <v/>
      </c>
      <c r="H153" s="164" t="str">
        <f t="shared" si="154"/>
        <v/>
      </c>
      <c r="I153" s="164" t="str">
        <f t="shared" si="132"/>
        <v/>
      </c>
    </row>
    <row r="154" spans="1:9" x14ac:dyDescent="0.3">
      <c r="A154" s="162" t="s">
        <v>1449</v>
      </c>
      <c r="E154" s="164" t="str">
        <f t="shared" ref="E154:H154" si="155">IF(LEFT($A154,7)="State A",LARGE($D157:$D163,E$1),"")</f>
        <v/>
      </c>
      <c r="F154" s="164" t="str">
        <f t="shared" si="155"/>
        <v/>
      </c>
      <c r="G154" s="164" t="str">
        <f t="shared" si="155"/>
        <v/>
      </c>
      <c r="H154" s="164" t="str">
        <f t="shared" si="155"/>
        <v/>
      </c>
      <c r="I154" s="164" t="str">
        <f t="shared" si="132"/>
        <v/>
      </c>
    </row>
    <row r="155" spans="1:9" x14ac:dyDescent="0.3">
      <c r="A155" s="162" t="s">
        <v>1450</v>
      </c>
      <c r="E155" s="164" t="str">
        <f t="shared" ref="E155:H155" si="156">IF(LEFT($A155,7)="State A",LARGE($D158:$D164,E$1),"")</f>
        <v/>
      </c>
      <c r="F155" s="164" t="str">
        <f t="shared" si="156"/>
        <v/>
      </c>
      <c r="G155" s="164" t="str">
        <f t="shared" si="156"/>
        <v/>
      </c>
      <c r="H155" s="164" t="str">
        <f t="shared" si="156"/>
        <v/>
      </c>
      <c r="I155" s="164" t="str">
        <f t="shared" si="132"/>
        <v/>
      </c>
    </row>
    <row r="156" spans="1:9" x14ac:dyDescent="0.3">
      <c r="A156" s="162" t="s">
        <v>1451</v>
      </c>
      <c r="E156" s="164" t="str">
        <f t="shared" ref="E156:H156" si="157">IF(LEFT($A156,7)="State A",LARGE($D159:$D165,E$1),"")</f>
        <v/>
      </c>
      <c r="F156" s="164" t="str">
        <f t="shared" si="157"/>
        <v/>
      </c>
      <c r="G156" s="164" t="str">
        <f t="shared" si="157"/>
        <v/>
      </c>
      <c r="H156" s="164" t="str">
        <f t="shared" si="157"/>
        <v/>
      </c>
      <c r="I156" s="164" t="str">
        <f t="shared" si="132"/>
        <v/>
      </c>
    </row>
    <row r="157" spans="1:9" x14ac:dyDescent="0.3">
      <c r="E157" s="164" t="str">
        <f t="shared" ref="E157:H157" si="158">IF(LEFT($A157,7)="State A",LARGE($D160:$D166,E$1),"")</f>
        <v/>
      </c>
      <c r="F157" s="164" t="str">
        <f t="shared" si="158"/>
        <v/>
      </c>
      <c r="G157" s="164" t="str">
        <f t="shared" si="158"/>
        <v/>
      </c>
      <c r="H157" s="164" t="str">
        <f t="shared" si="158"/>
        <v/>
      </c>
      <c r="I157" s="164" t="str">
        <f t="shared" si="132"/>
        <v/>
      </c>
    </row>
    <row r="158" spans="1:9" x14ac:dyDescent="0.3">
      <c r="A158" s="167" t="s">
        <v>1452</v>
      </c>
      <c r="E158" s="164" t="str">
        <f t="shared" ref="E158:H158" si="159">IF(LEFT($A158,7)="State A",LARGE($D161:$D167,E$1),"")</f>
        <v/>
      </c>
      <c r="F158" s="164" t="str">
        <f t="shared" si="159"/>
        <v/>
      </c>
      <c r="G158" s="164" t="str">
        <f t="shared" si="159"/>
        <v/>
      </c>
      <c r="H158" s="164" t="str">
        <f t="shared" si="159"/>
        <v/>
      </c>
      <c r="I158" s="164" t="str">
        <f t="shared" si="132"/>
        <v/>
      </c>
    </row>
    <row r="159" spans="1:9" x14ac:dyDescent="0.3">
      <c r="A159" s="143" t="s">
        <v>413</v>
      </c>
      <c r="E159" s="164" t="str">
        <f t="shared" ref="E159:H159" si="160">IF(LEFT($A159,7)="State A",LARGE($D162:$D168,E$1),"")</f>
        <v/>
      </c>
      <c r="F159" s="164" t="str">
        <f t="shared" si="160"/>
        <v/>
      </c>
      <c r="G159" s="164" t="str">
        <f t="shared" si="160"/>
        <v/>
      </c>
      <c r="H159" s="164" t="str">
        <f t="shared" si="160"/>
        <v/>
      </c>
      <c r="I159" s="164" t="str">
        <f t="shared" si="132"/>
        <v/>
      </c>
    </row>
    <row r="160" spans="1:9" x14ac:dyDescent="0.3">
      <c r="A160" s="143" t="s">
        <v>1501</v>
      </c>
      <c r="E160" s="164">
        <f t="shared" ref="E160:H160" si="161">IF(LEFT($A160,7)="State A",LARGE($D163:$D169,E$1),"")</f>
        <v>0.31480000000000002</v>
      </c>
      <c r="F160" s="164">
        <f t="shared" si="161"/>
        <v>0.30599999999999999</v>
      </c>
      <c r="G160" s="164">
        <f t="shared" si="161"/>
        <v>0.18379999999999999</v>
      </c>
      <c r="H160" s="164">
        <f t="shared" si="161"/>
        <v>0.18049999999999999</v>
      </c>
      <c r="I160" s="164">
        <f t="shared" si="132"/>
        <v>0.12825000000000003</v>
      </c>
    </row>
    <row r="161" spans="1:9" x14ac:dyDescent="0.3">
      <c r="A161" s="143" t="s">
        <v>1437</v>
      </c>
      <c r="E161" s="164" t="str">
        <f t="shared" ref="E161:H161" si="162">IF(LEFT($A161,7)="State A",LARGE($D164:$D170,E$1),"")</f>
        <v/>
      </c>
      <c r="F161" s="164" t="str">
        <f t="shared" si="162"/>
        <v/>
      </c>
      <c r="G161" s="164" t="str">
        <f t="shared" si="162"/>
        <v/>
      </c>
      <c r="H161" s="164" t="str">
        <f t="shared" si="162"/>
        <v/>
      </c>
      <c r="I161" s="164" t="str">
        <f t="shared" si="132"/>
        <v/>
      </c>
    </row>
    <row r="162" spans="1:9" x14ac:dyDescent="0.3">
      <c r="A162" s="162" t="s">
        <v>1438</v>
      </c>
      <c r="B162" s="162" t="s">
        <v>1439</v>
      </c>
      <c r="C162" s="162" t="s">
        <v>1440</v>
      </c>
      <c r="D162" s="162" t="s">
        <v>1441</v>
      </c>
      <c r="E162" s="164" t="str">
        <f t="shared" ref="E162:H162" si="163">IF(LEFT($A162,7)="State A",LARGE($D165:$D171,E$1),"")</f>
        <v/>
      </c>
      <c r="F162" s="164" t="str">
        <f t="shared" si="163"/>
        <v/>
      </c>
      <c r="G162" s="164" t="str">
        <f t="shared" si="163"/>
        <v/>
      </c>
      <c r="H162" s="164" t="str">
        <f t="shared" si="163"/>
        <v/>
      </c>
      <c r="I162" s="164" t="str">
        <f t="shared" si="132"/>
        <v/>
      </c>
    </row>
    <row r="163" spans="1:9" ht="13.8" customHeight="1" x14ac:dyDescent="0.3">
      <c r="A163" s="162" t="s">
        <v>1442</v>
      </c>
      <c r="B163" s="162" t="s">
        <v>1502</v>
      </c>
      <c r="C163" s="165">
        <v>31212</v>
      </c>
      <c r="D163" s="166">
        <v>0.31480000000000002</v>
      </c>
      <c r="E163" s="164" t="str">
        <f t="shared" ref="E163:H163" si="164">IF(LEFT($A163,7)="State A",LARGE($D166:$D172,E$1),"")</f>
        <v/>
      </c>
      <c r="F163" s="164" t="str">
        <f t="shared" si="164"/>
        <v/>
      </c>
      <c r="G163" s="164" t="str">
        <f t="shared" si="164"/>
        <v/>
      </c>
      <c r="H163" s="164" t="str">
        <f t="shared" si="164"/>
        <v/>
      </c>
      <c r="I163" s="164" t="str">
        <f t="shared" si="132"/>
        <v/>
      </c>
    </row>
    <row r="164" spans="1:9" x14ac:dyDescent="0.3">
      <c r="A164" s="162"/>
      <c r="B164" s="162"/>
      <c r="C164" s="165"/>
      <c r="D164" s="166"/>
      <c r="E164" s="164" t="str">
        <f t="shared" ref="E164:H164" si="165">IF(LEFT($A164,7)="State A",LARGE($D167:$D173,E$1),"")</f>
        <v/>
      </c>
      <c r="F164" s="164" t="str">
        <f t="shared" si="165"/>
        <v/>
      </c>
      <c r="G164" s="164" t="str">
        <f t="shared" si="165"/>
        <v/>
      </c>
      <c r="H164" s="164" t="str">
        <f t="shared" si="165"/>
        <v/>
      </c>
      <c r="I164" s="164" t="str">
        <f t="shared" si="132"/>
        <v/>
      </c>
    </row>
    <row r="165" spans="1:9" ht="13.8" customHeight="1" x14ac:dyDescent="0.3">
      <c r="A165" s="162" t="s">
        <v>1442</v>
      </c>
      <c r="B165" s="162" t="s">
        <v>1503</v>
      </c>
      <c r="C165" s="165">
        <v>30345</v>
      </c>
      <c r="D165" s="166">
        <v>0.30599999999999999</v>
      </c>
      <c r="E165" s="164" t="str">
        <f t="shared" ref="E165:H165" si="166">IF(LEFT($A165,7)="State A",LARGE($D168:$D174,E$1),"")</f>
        <v/>
      </c>
      <c r="F165" s="164" t="str">
        <f t="shared" si="166"/>
        <v/>
      </c>
      <c r="G165" s="164" t="str">
        <f t="shared" si="166"/>
        <v/>
      </c>
      <c r="H165" s="164" t="str">
        <f t="shared" si="166"/>
        <v/>
      </c>
      <c r="I165" s="164" t="str">
        <f t="shared" si="132"/>
        <v/>
      </c>
    </row>
    <row r="166" spans="1:9" x14ac:dyDescent="0.3">
      <c r="A166" s="162"/>
      <c r="B166" s="162"/>
      <c r="C166" s="165"/>
      <c r="D166" s="166"/>
      <c r="E166" s="164" t="str">
        <f t="shared" ref="E166:H166" si="167">IF(LEFT($A166,7)="State A",LARGE($D169:$D175,E$1),"")</f>
        <v/>
      </c>
      <c r="F166" s="164" t="str">
        <f t="shared" si="167"/>
        <v/>
      </c>
      <c r="G166" s="164" t="str">
        <f t="shared" si="167"/>
        <v/>
      </c>
      <c r="H166" s="164" t="str">
        <f t="shared" si="167"/>
        <v/>
      </c>
      <c r="I166" s="164" t="str">
        <f t="shared" si="132"/>
        <v/>
      </c>
    </row>
    <row r="167" spans="1:9" x14ac:dyDescent="0.3">
      <c r="A167" s="162" t="s">
        <v>1445</v>
      </c>
      <c r="B167" s="162" t="s">
        <v>1504</v>
      </c>
      <c r="C167" s="165">
        <v>18224</v>
      </c>
      <c r="D167" s="166">
        <v>0.18379999999999999</v>
      </c>
      <c r="E167" s="164" t="str">
        <f t="shared" ref="E167:H167" si="168">IF(LEFT($A167,7)="State A",LARGE($D170:$D176,E$1),"")</f>
        <v/>
      </c>
      <c r="F167" s="164" t="str">
        <f t="shared" si="168"/>
        <v/>
      </c>
      <c r="G167" s="164" t="str">
        <f t="shared" si="168"/>
        <v/>
      </c>
      <c r="H167" s="164" t="str">
        <f t="shared" si="168"/>
        <v/>
      </c>
      <c r="I167" s="164" t="str">
        <f t="shared" si="132"/>
        <v/>
      </c>
    </row>
    <row r="168" spans="1:9" x14ac:dyDescent="0.3">
      <c r="A168" s="162" t="s">
        <v>1445</v>
      </c>
      <c r="B168" s="162" t="s">
        <v>1505</v>
      </c>
      <c r="C168" s="165">
        <v>17899</v>
      </c>
      <c r="D168" s="166">
        <v>0.18049999999999999</v>
      </c>
      <c r="E168" s="164" t="str">
        <f t="shared" ref="E168:H168" si="169">IF(LEFT($A168,7)="State A",LARGE($D171:$D177,E$1),"")</f>
        <v/>
      </c>
      <c r="F168" s="164" t="str">
        <f t="shared" si="169"/>
        <v/>
      </c>
      <c r="G168" s="164" t="str">
        <f t="shared" si="169"/>
        <v/>
      </c>
      <c r="H168" s="164" t="str">
        <f t="shared" si="169"/>
        <v/>
      </c>
      <c r="I168" s="164" t="str">
        <f t="shared" si="132"/>
        <v/>
      </c>
    </row>
    <row r="169" spans="1:9" x14ac:dyDescent="0.3">
      <c r="A169" s="162" t="s">
        <v>1487</v>
      </c>
      <c r="B169" s="162" t="s">
        <v>1506</v>
      </c>
      <c r="C169" s="162">
        <v>818</v>
      </c>
      <c r="D169" s="166">
        <v>8.3000000000000001E-3</v>
      </c>
      <c r="E169" s="164" t="str">
        <f t="shared" ref="E169:H169" si="170">IF(LEFT($A169,7)="State A",LARGE($D172:$D178,E$1),"")</f>
        <v/>
      </c>
      <c r="F169" s="164" t="str">
        <f t="shared" si="170"/>
        <v/>
      </c>
      <c r="G169" s="164" t="str">
        <f t="shared" si="170"/>
        <v/>
      </c>
      <c r="H169" s="164" t="str">
        <f t="shared" si="170"/>
        <v/>
      </c>
      <c r="I169" s="164" t="str">
        <f t="shared" si="132"/>
        <v/>
      </c>
    </row>
    <row r="170" spans="1:9" x14ac:dyDescent="0.3">
      <c r="A170" s="162" t="s">
        <v>1487</v>
      </c>
      <c r="B170" s="162" t="s">
        <v>1507</v>
      </c>
      <c r="C170" s="162">
        <v>653</v>
      </c>
      <c r="D170" s="166">
        <v>6.6E-3</v>
      </c>
      <c r="E170" s="164" t="str">
        <f t="shared" ref="E170:H170" si="171">IF(LEFT($A170,7)="State A",LARGE($D173:$D179,E$1),"")</f>
        <v/>
      </c>
      <c r="F170" s="164" t="str">
        <f t="shared" si="171"/>
        <v/>
      </c>
      <c r="G170" s="164" t="str">
        <f t="shared" si="171"/>
        <v/>
      </c>
      <c r="H170" s="164" t="str">
        <f t="shared" si="171"/>
        <v/>
      </c>
      <c r="I170" s="164" t="str">
        <f t="shared" si="132"/>
        <v/>
      </c>
    </row>
    <row r="171" spans="1:9" x14ac:dyDescent="0.3">
      <c r="E171" s="164" t="str">
        <f t="shared" ref="E171:H171" si="172">IF(LEFT($A171,7)="State A",LARGE($D174:$D180,E$1),"")</f>
        <v/>
      </c>
      <c r="F171" s="164" t="str">
        <f t="shared" si="172"/>
        <v/>
      </c>
      <c r="G171" s="164" t="str">
        <f t="shared" si="172"/>
        <v/>
      </c>
      <c r="H171" s="164" t="str">
        <f t="shared" si="172"/>
        <v/>
      </c>
      <c r="I171" s="164" t="str">
        <f t="shared" si="132"/>
        <v/>
      </c>
    </row>
    <row r="172" spans="1:9" x14ac:dyDescent="0.3">
      <c r="A172" s="140" t="s">
        <v>1509</v>
      </c>
      <c r="B172" s="140"/>
      <c r="C172" s="140"/>
      <c r="D172" s="140"/>
      <c r="E172" s="164">
        <f t="shared" ref="E172:H172" si="173">IF(LEFT($A172,7)="State A",LARGE($D175:$D181,E$1),"")</f>
        <v>0.26579999999999998</v>
      </c>
      <c r="F172" s="164">
        <f t="shared" si="173"/>
        <v>0.26500000000000001</v>
      </c>
      <c r="G172" s="164">
        <f t="shared" si="173"/>
        <v>0.2384</v>
      </c>
      <c r="H172" s="164">
        <f t="shared" si="173"/>
        <v>0.23080000000000001</v>
      </c>
      <c r="I172" s="164">
        <f t="shared" si="132"/>
        <v>3.0799999999999994E-2</v>
      </c>
    </row>
    <row r="173" spans="1:9" x14ac:dyDescent="0.3">
      <c r="A173" s="140" t="s">
        <v>1437</v>
      </c>
      <c r="B173" s="140"/>
      <c r="C173" s="140"/>
      <c r="D173" s="140"/>
      <c r="E173" s="164" t="str">
        <f t="shared" ref="E173:H173" si="174">IF(LEFT($A173,7)="State A",LARGE($D176:$D182,E$1),"")</f>
        <v/>
      </c>
      <c r="F173" s="164" t="str">
        <f t="shared" si="174"/>
        <v/>
      </c>
      <c r="G173" s="164" t="str">
        <f t="shared" si="174"/>
        <v/>
      </c>
      <c r="H173" s="164" t="str">
        <f t="shared" si="174"/>
        <v/>
      </c>
      <c r="I173" s="164" t="str">
        <f t="shared" si="132"/>
        <v/>
      </c>
    </row>
    <row r="174" spans="1:9" x14ac:dyDescent="0.3">
      <c r="A174" s="110" t="s">
        <v>1438</v>
      </c>
      <c r="B174" s="110" t="s">
        <v>1439</v>
      </c>
      <c r="C174" s="110" t="s">
        <v>1440</v>
      </c>
      <c r="D174" s="110" t="s">
        <v>1441</v>
      </c>
      <c r="E174" s="164" t="str">
        <f t="shared" ref="E174:H174" si="175">IF(LEFT($A174,7)="State A",LARGE($D177:$D183,E$1),"")</f>
        <v/>
      </c>
      <c r="F174" s="164" t="str">
        <f t="shared" si="175"/>
        <v/>
      </c>
      <c r="G174" s="164" t="str">
        <f t="shared" si="175"/>
        <v/>
      </c>
      <c r="H174" s="164" t="str">
        <f t="shared" si="175"/>
        <v/>
      </c>
      <c r="I174" s="164" t="str">
        <f t="shared" si="132"/>
        <v/>
      </c>
    </row>
    <row r="175" spans="1:9" x14ac:dyDescent="0.3">
      <c r="A175" s="110" t="s">
        <v>1445</v>
      </c>
      <c r="B175" s="110" t="s">
        <v>1510</v>
      </c>
      <c r="C175" s="160">
        <v>22482</v>
      </c>
      <c r="D175" s="161">
        <v>0.26579999999999998</v>
      </c>
      <c r="E175" s="164" t="str">
        <f t="shared" ref="E175:H175" si="176">IF(LEFT($A175,7)="State A",LARGE($D178:$D184,E$1),"")</f>
        <v/>
      </c>
      <c r="F175" s="164" t="str">
        <f t="shared" si="176"/>
        <v/>
      </c>
      <c r="G175" s="164" t="str">
        <f t="shared" si="176"/>
        <v/>
      </c>
      <c r="H175" s="164" t="str">
        <f t="shared" si="176"/>
        <v/>
      </c>
      <c r="I175" s="164" t="str">
        <f t="shared" si="132"/>
        <v/>
      </c>
    </row>
    <row r="176" spans="1:9" x14ac:dyDescent="0.3">
      <c r="A176" s="110" t="s">
        <v>1445</v>
      </c>
      <c r="B176" s="110" t="s">
        <v>1511</v>
      </c>
      <c r="C176" s="160">
        <v>22415</v>
      </c>
      <c r="D176" s="161">
        <v>0.26500000000000001</v>
      </c>
      <c r="E176" s="164" t="str">
        <f t="shared" ref="E176:H176" si="177">IF(LEFT($A176,7)="State A",LARGE($D179:$D185,E$1),"")</f>
        <v/>
      </c>
      <c r="F176" s="164" t="str">
        <f t="shared" si="177"/>
        <v/>
      </c>
      <c r="G176" s="164" t="str">
        <f t="shared" si="177"/>
        <v/>
      </c>
      <c r="H176" s="164" t="str">
        <f t="shared" si="177"/>
        <v/>
      </c>
      <c r="I176" s="164" t="str">
        <f t="shared" si="132"/>
        <v/>
      </c>
    </row>
    <row r="177" spans="1:9" x14ac:dyDescent="0.3">
      <c r="A177" s="110" t="s">
        <v>1442</v>
      </c>
      <c r="B177" s="110" t="s">
        <v>1512</v>
      </c>
      <c r="C177" s="160">
        <v>20171</v>
      </c>
      <c r="D177" s="161">
        <v>0.2384</v>
      </c>
      <c r="E177" s="164" t="str">
        <f t="shared" ref="E177:H177" si="178">IF(LEFT($A177,7)="State A",LARGE($D180:$D186,E$1),"")</f>
        <v/>
      </c>
      <c r="F177" s="164" t="str">
        <f t="shared" si="178"/>
        <v/>
      </c>
      <c r="G177" s="164" t="str">
        <f t="shared" si="178"/>
        <v/>
      </c>
      <c r="H177" s="164" t="str">
        <f t="shared" si="178"/>
        <v/>
      </c>
      <c r="I177" s="164" t="str">
        <f t="shared" si="132"/>
        <v/>
      </c>
    </row>
    <row r="178" spans="1:9" x14ac:dyDescent="0.3">
      <c r="A178" s="110" t="s">
        <v>1442</v>
      </c>
      <c r="B178" s="110" t="s">
        <v>1513</v>
      </c>
      <c r="C178" s="160">
        <v>19525</v>
      </c>
      <c r="D178" s="161">
        <v>0.23080000000000001</v>
      </c>
      <c r="E178" s="164" t="str">
        <f t="shared" ref="E178:H178" si="179">IF(LEFT($A178,7)="State A",LARGE($D181:$D187,E$1),"")</f>
        <v/>
      </c>
      <c r="F178" s="164" t="str">
        <f t="shared" si="179"/>
        <v/>
      </c>
      <c r="G178" s="164" t="str">
        <f t="shared" si="179"/>
        <v/>
      </c>
      <c r="H178" s="164" t="str">
        <f t="shared" si="179"/>
        <v/>
      </c>
      <c r="I178" s="164" t="str">
        <f t="shared" si="132"/>
        <v/>
      </c>
    </row>
    <row r="179" spans="1:9" x14ac:dyDescent="0.3">
      <c r="A179" s="140" t="s">
        <v>1448</v>
      </c>
      <c r="B179" s="140"/>
      <c r="C179" s="140"/>
      <c r="D179" s="140"/>
      <c r="E179" s="164" t="str">
        <f t="shared" ref="E179:H179" si="180">IF(LEFT($A179,7)="State A",LARGE($D182:$D188,E$1),"")</f>
        <v/>
      </c>
      <c r="F179" s="164" t="str">
        <f t="shared" si="180"/>
        <v/>
      </c>
      <c r="G179" s="164" t="str">
        <f t="shared" si="180"/>
        <v/>
      </c>
      <c r="H179" s="164" t="str">
        <f t="shared" si="180"/>
        <v/>
      </c>
      <c r="I179" s="164" t="str">
        <f t="shared" si="132"/>
        <v/>
      </c>
    </row>
    <row r="180" spans="1:9" x14ac:dyDescent="0.3">
      <c r="A180" s="162"/>
      <c r="B180" s="140"/>
      <c r="C180" s="140"/>
      <c r="D180" s="140"/>
      <c r="E180" s="164" t="str">
        <f t="shared" ref="E180:H180" si="181">IF(LEFT($A180,7)="State A",LARGE($D183:$D189,E$1),"")</f>
        <v/>
      </c>
      <c r="F180" s="164" t="str">
        <f t="shared" si="181"/>
        <v/>
      </c>
      <c r="G180" s="164" t="str">
        <f t="shared" si="181"/>
        <v/>
      </c>
      <c r="H180" s="164" t="str">
        <f t="shared" si="181"/>
        <v/>
      </c>
      <c r="I180" s="164" t="str">
        <f t="shared" si="132"/>
        <v/>
      </c>
    </row>
    <row r="181" spans="1:9" x14ac:dyDescent="0.3">
      <c r="A181" s="162" t="s">
        <v>1449</v>
      </c>
      <c r="B181" s="140"/>
      <c r="C181" s="140"/>
      <c r="D181" s="140"/>
      <c r="E181" s="164" t="str">
        <f t="shared" ref="E181:H181" si="182">IF(LEFT($A181,7)="State A",LARGE($D184:$D190,E$1),"")</f>
        <v/>
      </c>
      <c r="F181" s="164" t="str">
        <f t="shared" si="182"/>
        <v/>
      </c>
      <c r="G181" s="164" t="str">
        <f t="shared" si="182"/>
        <v/>
      </c>
      <c r="H181" s="164" t="str">
        <f t="shared" si="182"/>
        <v/>
      </c>
      <c r="I181" s="164" t="str">
        <f t="shared" si="132"/>
        <v/>
      </c>
    </row>
    <row r="182" spans="1:9" x14ac:dyDescent="0.3">
      <c r="A182" s="162" t="s">
        <v>1450</v>
      </c>
      <c r="B182" s="140"/>
      <c r="C182" s="140"/>
      <c r="D182" s="140"/>
      <c r="E182" s="164" t="str">
        <f t="shared" ref="E182:H182" si="183">IF(LEFT($A182,7)="State A",LARGE($D185:$D191,E$1),"")</f>
        <v/>
      </c>
      <c r="F182" s="164" t="str">
        <f t="shared" si="183"/>
        <v/>
      </c>
      <c r="G182" s="164" t="str">
        <f t="shared" si="183"/>
        <v/>
      </c>
      <c r="H182" s="164" t="str">
        <f t="shared" si="183"/>
        <v/>
      </c>
      <c r="I182" s="164" t="str">
        <f t="shared" si="132"/>
        <v/>
      </c>
    </row>
    <row r="183" spans="1:9" x14ac:dyDescent="0.3">
      <c r="A183" s="162" t="s">
        <v>1451</v>
      </c>
      <c r="B183" s="140"/>
      <c r="C183" s="140"/>
      <c r="D183" s="140"/>
      <c r="E183" s="164" t="str">
        <f t="shared" ref="E183:H183" si="184">IF(LEFT($A183,7)="State A",LARGE($D186:$D192,E$1),"")</f>
        <v/>
      </c>
      <c r="F183" s="164" t="str">
        <f t="shared" si="184"/>
        <v/>
      </c>
      <c r="G183" s="164" t="str">
        <f t="shared" si="184"/>
        <v/>
      </c>
      <c r="H183" s="164" t="str">
        <f t="shared" si="184"/>
        <v/>
      </c>
      <c r="I183" s="164" t="str">
        <f t="shared" si="132"/>
        <v/>
      </c>
    </row>
    <row r="184" spans="1:9" x14ac:dyDescent="0.3">
      <c r="A184" s="140"/>
      <c r="B184" s="140"/>
      <c r="C184" s="140"/>
      <c r="D184" s="140"/>
      <c r="E184" s="164" t="str">
        <f t="shared" ref="E184:H184" si="185">IF(LEFT($A184,7)="State A",LARGE($D187:$D193,E$1),"")</f>
        <v/>
      </c>
      <c r="F184" s="164" t="str">
        <f t="shared" si="185"/>
        <v/>
      </c>
      <c r="G184" s="164" t="str">
        <f t="shared" si="185"/>
        <v/>
      </c>
      <c r="H184" s="164" t="str">
        <f t="shared" si="185"/>
        <v/>
      </c>
      <c r="I184" s="164" t="str">
        <f t="shared" si="132"/>
        <v/>
      </c>
    </row>
    <row r="185" spans="1:9" x14ac:dyDescent="0.3">
      <c r="A185" s="163" t="s">
        <v>1452</v>
      </c>
      <c r="B185" s="140"/>
      <c r="C185" s="140"/>
      <c r="D185" s="140"/>
      <c r="E185" s="164" t="str">
        <f t="shared" ref="E185:H185" si="186">IF(LEFT($A185,7)="State A",LARGE($D188:$D194,E$1),"")</f>
        <v/>
      </c>
      <c r="F185" s="164" t="str">
        <f t="shared" si="186"/>
        <v/>
      </c>
      <c r="G185" s="164" t="str">
        <f t="shared" si="186"/>
        <v/>
      </c>
      <c r="H185" s="164" t="str">
        <f t="shared" si="186"/>
        <v/>
      </c>
      <c r="I185" s="164" t="str">
        <f t="shared" si="132"/>
        <v/>
      </c>
    </row>
    <row r="186" spans="1:9" x14ac:dyDescent="0.3">
      <c r="A186" s="140" t="s">
        <v>413</v>
      </c>
      <c r="B186" s="140"/>
      <c r="C186" s="140"/>
      <c r="D186" s="140"/>
      <c r="E186" s="164" t="str">
        <f t="shared" ref="E186:H186" si="187">IF(LEFT($A186,7)="State A",LARGE($D189:$D195,E$1),"")</f>
        <v/>
      </c>
      <c r="F186" s="164" t="str">
        <f t="shared" si="187"/>
        <v/>
      </c>
      <c r="G186" s="164" t="str">
        <f t="shared" si="187"/>
        <v/>
      </c>
      <c r="H186" s="164" t="str">
        <f t="shared" si="187"/>
        <v/>
      </c>
      <c r="I186" s="164" t="str">
        <f t="shared" si="132"/>
        <v/>
      </c>
    </row>
    <row r="187" spans="1:9" x14ac:dyDescent="0.3">
      <c r="A187" s="140" t="s">
        <v>1514</v>
      </c>
      <c r="B187" s="140"/>
      <c r="C187" s="140"/>
      <c r="D187" s="140"/>
      <c r="E187" s="164">
        <f t="shared" ref="E187:H187" si="188">IF(LEFT($A187,7)="State A",LARGE($D190:$D196,E$1),"")</f>
        <v>0.32190000000000002</v>
      </c>
      <c r="F187" s="164">
        <f t="shared" si="188"/>
        <v>0.3125</v>
      </c>
      <c r="G187" s="164">
        <f t="shared" si="188"/>
        <v>0.18759999999999999</v>
      </c>
      <c r="H187" s="164">
        <f t="shared" si="188"/>
        <v>0.17799999999999999</v>
      </c>
      <c r="I187" s="164">
        <f t="shared" si="132"/>
        <v>0.13440000000000002</v>
      </c>
    </row>
    <row r="188" spans="1:9" x14ac:dyDescent="0.3">
      <c r="A188" s="140" t="s">
        <v>1490</v>
      </c>
      <c r="B188" s="140"/>
      <c r="C188" s="140"/>
      <c r="D188" s="140"/>
      <c r="E188" s="164" t="str">
        <f t="shared" ref="E188:H188" si="189">IF(LEFT($A188,7)="State A",LARGE($D191:$D197,E$1),"")</f>
        <v/>
      </c>
      <c r="F188" s="164" t="str">
        <f t="shared" si="189"/>
        <v/>
      </c>
      <c r="G188" s="164" t="str">
        <f t="shared" si="189"/>
        <v/>
      </c>
      <c r="H188" s="164" t="str">
        <f t="shared" si="189"/>
        <v/>
      </c>
      <c r="I188" s="164" t="str">
        <f t="shared" si="132"/>
        <v/>
      </c>
    </row>
    <row r="189" spans="1:9" x14ac:dyDescent="0.3">
      <c r="A189" s="110" t="s">
        <v>1438</v>
      </c>
      <c r="B189" s="110" t="s">
        <v>1439</v>
      </c>
      <c r="C189" s="110" t="s">
        <v>1440</v>
      </c>
      <c r="D189" s="110" t="s">
        <v>1441</v>
      </c>
      <c r="E189" s="164" t="str">
        <f t="shared" ref="E189:H189" si="190">IF(LEFT($A189,7)="State A",LARGE($D192:$D198,E$1),"")</f>
        <v/>
      </c>
      <c r="F189" s="164" t="str">
        <f t="shared" si="190"/>
        <v/>
      </c>
      <c r="G189" s="164" t="str">
        <f t="shared" si="190"/>
        <v/>
      </c>
      <c r="H189" s="164" t="str">
        <f t="shared" si="190"/>
        <v/>
      </c>
      <c r="I189" s="164" t="str">
        <f t="shared" si="132"/>
        <v/>
      </c>
    </row>
    <row r="190" spans="1:9" ht="13.8" customHeight="1" x14ac:dyDescent="0.3">
      <c r="A190" s="110" t="s">
        <v>1442</v>
      </c>
      <c r="B190" s="110" t="s">
        <v>1515</v>
      </c>
      <c r="C190" s="160">
        <v>23866</v>
      </c>
      <c r="D190" s="161">
        <v>0.32190000000000002</v>
      </c>
      <c r="E190" s="164" t="str">
        <f t="shared" ref="E190:H190" si="191">IF(LEFT($A190,7)="State A",LARGE($D193:$D199,E$1),"")</f>
        <v/>
      </c>
      <c r="F190" s="164" t="str">
        <f t="shared" si="191"/>
        <v/>
      </c>
      <c r="G190" s="164" t="str">
        <f t="shared" si="191"/>
        <v/>
      </c>
      <c r="H190" s="164" t="str">
        <f t="shared" si="191"/>
        <v/>
      </c>
      <c r="I190" s="164" t="str">
        <f t="shared" si="132"/>
        <v/>
      </c>
    </row>
    <row r="191" spans="1:9" x14ac:dyDescent="0.3">
      <c r="A191" s="110"/>
      <c r="B191" s="110"/>
      <c r="C191" s="160"/>
      <c r="D191" s="161"/>
      <c r="E191" s="164" t="str">
        <f t="shared" ref="E191:H191" si="192">IF(LEFT($A191,7)="State A",LARGE($D194:$D200,E$1),"")</f>
        <v/>
      </c>
      <c r="F191" s="164" t="str">
        <f t="shared" si="192"/>
        <v/>
      </c>
      <c r="G191" s="164" t="str">
        <f t="shared" si="192"/>
        <v/>
      </c>
      <c r="H191" s="164" t="str">
        <f t="shared" si="192"/>
        <v/>
      </c>
      <c r="I191" s="164" t="str">
        <f t="shared" si="132"/>
        <v/>
      </c>
    </row>
    <row r="192" spans="1:9" ht="13.8" customHeight="1" x14ac:dyDescent="0.3">
      <c r="A192" s="110" t="s">
        <v>1442</v>
      </c>
      <c r="B192" s="110" t="s">
        <v>1516</v>
      </c>
      <c r="C192" s="160">
        <v>23173</v>
      </c>
      <c r="D192" s="161">
        <v>0.3125</v>
      </c>
      <c r="E192" s="164" t="str">
        <f t="shared" ref="E192:H192" si="193">IF(LEFT($A192,7)="State A",LARGE($D195:$D201,E$1),"")</f>
        <v/>
      </c>
      <c r="F192" s="164" t="str">
        <f t="shared" si="193"/>
        <v/>
      </c>
      <c r="G192" s="164" t="str">
        <f t="shared" si="193"/>
        <v/>
      </c>
      <c r="H192" s="164" t="str">
        <f t="shared" si="193"/>
        <v/>
      </c>
      <c r="I192" s="164" t="str">
        <f t="shared" si="132"/>
        <v/>
      </c>
    </row>
    <row r="193" spans="1:9" x14ac:dyDescent="0.3">
      <c r="A193" s="110"/>
      <c r="B193" s="110"/>
      <c r="C193" s="160"/>
      <c r="D193" s="161"/>
      <c r="E193" s="164" t="str">
        <f t="shared" ref="E193:H193" si="194">IF(LEFT($A193,7)="State A",LARGE($D196:$D202,E$1),"")</f>
        <v/>
      </c>
      <c r="F193" s="164" t="str">
        <f t="shared" si="194"/>
        <v/>
      </c>
      <c r="G193" s="164" t="str">
        <f t="shared" si="194"/>
        <v/>
      </c>
      <c r="H193" s="164" t="str">
        <f t="shared" si="194"/>
        <v/>
      </c>
      <c r="I193" s="164" t="str">
        <f t="shared" si="132"/>
        <v/>
      </c>
    </row>
    <row r="194" spans="1:9" x14ac:dyDescent="0.3">
      <c r="A194" s="110" t="s">
        <v>1445</v>
      </c>
      <c r="B194" s="110" t="s">
        <v>1517</v>
      </c>
      <c r="C194" s="160">
        <v>13909</v>
      </c>
      <c r="D194" s="161">
        <v>0.18759999999999999</v>
      </c>
      <c r="E194" s="164" t="str">
        <f t="shared" ref="E194:H194" si="195">IF(LEFT($A194,7)="State A",LARGE($D197:$D203,E$1),"")</f>
        <v/>
      </c>
      <c r="F194" s="164" t="str">
        <f t="shared" si="195"/>
        <v/>
      </c>
      <c r="G194" s="164" t="str">
        <f t="shared" si="195"/>
        <v/>
      </c>
      <c r="H194" s="164" t="str">
        <f t="shared" si="195"/>
        <v/>
      </c>
      <c r="I194" s="164" t="str">
        <f t="shared" si="132"/>
        <v/>
      </c>
    </row>
    <row r="195" spans="1:9" x14ac:dyDescent="0.3">
      <c r="A195" s="110" t="s">
        <v>1445</v>
      </c>
      <c r="B195" s="110" t="s">
        <v>1518</v>
      </c>
      <c r="C195" s="160">
        <v>13194</v>
      </c>
      <c r="D195" s="161">
        <v>0.17799999999999999</v>
      </c>
      <c r="E195" s="164" t="str">
        <f t="shared" ref="E195:H195" si="196">IF(LEFT($A195,7)="State A",LARGE($D198:$D204,E$1),"")</f>
        <v/>
      </c>
      <c r="F195" s="164" t="str">
        <f t="shared" si="196"/>
        <v/>
      </c>
      <c r="G195" s="164" t="str">
        <f t="shared" si="196"/>
        <v/>
      </c>
      <c r="H195" s="164" t="str">
        <f t="shared" si="196"/>
        <v/>
      </c>
      <c r="I195" s="164" t="str">
        <f t="shared" ref="I195:I258" si="197">IF(LEFT($A195,7)="State A",AVERAGE(E195-G195, F195-H195),"")</f>
        <v/>
      </c>
    </row>
    <row r="196" spans="1:9" x14ac:dyDescent="0.3">
      <c r="A196" s="140" t="s">
        <v>1448</v>
      </c>
      <c r="B196" s="140"/>
      <c r="C196" s="140"/>
      <c r="D196" s="140"/>
      <c r="E196" s="164" t="str">
        <f t="shared" ref="E196:H196" si="198">IF(LEFT($A196,7)="State A",LARGE($D199:$D205,E$1),"")</f>
        <v/>
      </c>
      <c r="F196" s="164" t="str">
        <f t="shared" si="198"/>
        <v/>
      </c>
      <c r="G196" s="164" t="str">
        <f t="shared" si="198"/>
        <v/>
      </c>
      <c r="H196" s="164" t="str">
        <f t="shared" si="198"/>
        <v/>
      </c>
      <c r="I196" s="164" t="str">
        <f t="shared" si="197"/>
        <v/>
      </c>
    </row>
    <row r="197" spans="1:9" x14ac:dyDescent="0.3">
      <c r="A197" s="162"/>
      <c r="B197" s="140"/>
      <c r="C197" s="140"/>
      <c r="D197" s="140"/>
      <c r="E197" s="164" t="str">
        <f t="shared" ref="E197:H197" si="199">IF(LEFT($A197,7)="State A",LARGE($D200:$D206,E$1),"")</f>
        <v/>
      </c>
      <c r="F197" s="164" t="str">
        <f t="shared" si="199"/>
        <v/>
      </c>
      <c r="G197" s="164" t="str">
        <f t="shared" si="199"/>
        <v/>
      </c>
      <c r="H197" s="164" t="str">
        <f t="shared" si="199"/>
        <v/>
      </c>
      <c r="I197" s="164" t="str">
        <f t="shared" si="197"/>
        <v/>
      </c>
    </row>
    <row r="198" spans="1:9" x14ac:dyDescent="0.3">
      <c r="A198" s="162" t="s">
        <v>1449</v>
      </c>
      <c r="B198" s="140"/>
      <c r="C198" s="140"/>
      <c r="D198" s="140"/>
      <c r="E198" s="164" t="str">
        <f t="shared" ref="E198:H198" si="200">IF(LEFT($A198,7)="State A",LARGE($D201:$D207,E$1),"")</f>
        <v/>
      </c>
      <c r="F198" s="164" t="str">
        <f t="shared" si="200"/>
        <v/>
      </c>
      <c r="G198" s="164" t="str">
        <f t="shared" si="200"/>
        <v/>
      </c>
      <c r="H198" s="164" t="str">
        <f t="shared" si="200"/>
        <v/>
      </c>
      <c r="I198" s="164" t="str">
        <f t="shared" si="197"/>
        <v/>
      </c>
    </row>
    <row r="199" spans="1:9" x14ac:dyDescent="0.3">
      <c r="A199" s="162" t="s">
        <v>1450</v>
      </c>
      <c r="B199" s="140"/>
      <c r="C199" s="140"/>
      <c r="D199" s="140"/>
      <c r="E199" s="164" t="str">
        <f t="shared" ref="E199:H199" si="201">IF(LEFT($A199,7)="State A",LARGE($D202:$D208,E$1),"")</f>
        <v/>
      </c>
      <c r="F199" s="164" t="str">
        <f t="shared" si="201"/>
        <v/>
      </c>
      <c r="G199" s="164" t="str">
        <f t="shared" si="201"/>
        <v/>
      </c>
      <c r="H199" s="164" t="str">
        <f t="shared" si="201"/>
        <v/>
      </c>
      <c r="I199" s="164" t="str">
        <f t="shared" si="197"/>
        <v/>
      </c>
    </row>
    <row r="200" spans="1:9" x14ac:dyDescent="0.3">
      <c r="A200" s="162" t="s">
        <v>1451</v>
      </c>
      <c r="B200" s="140"/>
      <c r="C200" s="140"/>
      <c r="D200" s="140"/>
      <c r="E200" s="164" t="str">
        <f t="shared" ref="E200:H200" si="202">IF(LEFT($A200,7)="State A",LARGE($D203:$D209,E$1),"")</f>
        <v/>
      </c>
      <c r="F200" s="164" t="str">
        <f t="shared" si="202"/>
        <v/>
      </c>
      <c r="G200" s="164" t="str">
        <f t="shared" si="202"/>
        <v/>
      </c>
      <c r="H200" s="164" t="str">
        <f t="shared" si="202"/>
        <v/>
      </c>
      <c r="I200" s="164" t="str">
        <f t="shared" si="197"/>
        <v/>
      </c>
    </row>
    <row r="201" spans="1:9" x14ac:dyDescent="0.3">
      <c r="A201" s="140"/>
      <c r="B201" s="140"/>
      <c r="C201" s="140"/>
      <c r="D201" s="140"/>
      <c r="E201" s="164" t="str">
        <f t="shared" ref="E201:H201" si="203">IF(LEFT($A201,7)="State A",LARGE($D204:$D210,E$1),"")</f>
        <v/>
      </c>
      <c r="F201" s="164" t="str">
        <f t="shared" si="203"/>
        <v/>
      </c>
      <c r="G201" s="164" t="str">
        <f t="shared" si="203"/>
        <v/>
      </c>
      <c r="H201" s="164" t="str">
        <f t="shared" si="203"/>
        <v/>
      </c>
      <c r="I201" s="164" t="str">
        <f t="shared" si="197"/>
        <v/>
      </c>
    </row>
    <row r="202" spans="1:9" x14ac:dyDescent="0.3">
      <c r="A202" s="163" t="s">
        <v>1452</v>
      </c>
      <c r="B202" s="140"/>
      <c r="C202" s="140"/>
      <c r="D202" s="140"/>
      <c r="E202" s="164" t="str">
        <f t="shared" ref="E202:H202" si="204">IF(LEFT($A202,7)="State A",LARGE($D205:$D211,E$1),"")</f>
        <v/>
      </c>
      <c r="F202" s="164" t="str">
        <f t="shared" si="204"/>
        <v/>
      </c>
      <c r="G202" s="164" t="str">
        <f t="shared" si="204"/>
        <v/>
      </c>
      <c r="H202" s="164" t="str">
        <f t="shared" si="204"/>
        <v/>
      </c>
      <c r="I202" s="164" t="str">
        <f t="shared" si="197"/>
        <v/>
      </c>
    </row>
    <row r="203" spans="1:9" x14ac:dyDescent="0.3">
      <c r="A203" s="140" t="s">
        <v>413</v>
      </c>
      <c r="B203" s="140"/>
      <c r="C203" s="140"/>
      <c r="D203" s="140"/>
      <c r="E203" s="164" t="str">
        <f t="shared" ref="E203:H203" si="205">IF(LEFT($A203,7)="State A",LARGE($D206:$D212,E$1),"")</f>
        <v/>
      </c>
      <c r="F203" s="164" t="str">
        <f t="shared" si="205"/>
        <v/>
      </c>
      <c r="G203" s="164" t="str">
        <f t="shared" si="205"/>
        <v/>
      </c>
      <c r="H203" s="164" t="str">
        <f t="shared" si="205"/>
        <v/>
      </c>
      <c r="I203" s="164" t="str">
        <f t="shared" si="197"/>
        <v/>
      </c>
    </row>
    <row r="204" spans="1:9" x14ac:dyDescent="0.3">
      <c r="A204" s="140" t="s">
        <v>1519</v>
      </c>
      <c r="B204" s="140"/>
      <c r="C204" s="140"/>
      <c r="D204" s="140"/>
      <c r="E204" s="164">
        <f t="shared" ref="E204:H204" si="206">IF(LEFT($A204,7)="State A",LARGE($D207:$D213,E$1),"")</f>
        <v>0.29870000000000002</v>
      </c>
      <c r="F204" s="164">
        <f t="shared" si="206"/>
        <v>0.29270000000000002</v>
      </c>
      <c r="G204" s="164">
        <f t="shared" si="206"/>
        <v>0.20469999999999999</v>
      </c>
      <c r="H204" s="164">
        <f t="shared" si="206"/>
        <v>0.20399999999999999</v>
      </c>
      <c r="I204" s="164">
        <f t="shared" si="197"/>
        <v>9.1350000000000028E-2</v>
      </c>
    </row>
    <row r="205" spans="1:9" x14ac:dyDescent="0.3">
      <c r="A205" s="140" t="s">
        <v>1437</v>
      </c>
      <c r="B205" s="140"/>
      <c r="C205" s="140"/>
      <c r="D205" s="140"/>
      <c r="E205" s="164" t="str">
        <f t="shared" ref="E205:H205" si="207">IF(LEFT($A205,7)="State A",LARGE($D208:$D214,E$1),"")</f>
        <v/>
      </c>
      <c r="F205" s="164" t="str">
        <f t="shared" si="207"/>
        <v/>
      </c>
      <c r="G205" s="164" t="str">
        <f t="shared" si="207"/>
        <v/>
      </c>
      <c r="H205" s="164" t="str">
        <f t="shared" si="207"/>
        <v/>
      </c>
      <c r="I205" s="164" t="str">
        <f t="shared" si="197"/>
        <v/>
      </c>
    </row>
    <row r="206" spans="1:9" x14ac:dyDescent="0.3">
      <c r="A206" s="110" t="s">
        <v>1438</v>
      </c>
      <c r="B206" s="110" t="s">
        <v>1439</v>
      </c>
      <c r="C206" s="110" t="s">
        <v>1440</v>
      </c>
      <c r="D206" s="110" t="s">
        <v>1441</v>
      </c>
      <c r="E206" s="164" t="str">
        <f t="shared" ref="E206:H206" si="208">IF(LEFT($A206,7)="State A",LARGE($D209:$D215,E$1),"")</f>
        <v/>
      </c>
      <c r="F206" s="164" t="str">
        <f t="shared" si="208"/>
        <v/>
      </c>
      <c r="G206" s="164" t="str">
        <f t="shared" si="208"/>
        <v/>
      </c>
      <c r="H206" s="164" t="str">
        <f t="shared" si="208"/>
        <v/>
      </c>
      <c r="I206" s="164" t="str">
        <f t="shared" si="197"/>
        <v/>
      </c>
    </row>
    <row r="207" spans="1:9" ht="27.6" customHeight="1" x14ac:dyDescent="0.3">
      <c r="A207" s="110" t="s">
        <v>1442</v>
      </c>
      <c r="B207" s="110" t="s">
        <v>1520</v>
      </c>
      <c r="C207" s="160">
        <v>25155</v>
      </c>
      <c r="D207" s="161">
        <v>0.29870000000000002</v>
      </c>
      <c r="E207" s="164" t="str">
        <f t="shared" ref="E207:H207" si="209">IF(LEFT($A207,7)="State A",LARGE($D210:$D216,E$1),"")</f>
        <v/>
      </c>
      <c r="F207" s="164" t="str">
        <f t="shared" si="209"/>
        <v/>
      </c>
      <c r="G207" s="164" t="str">
        <f t="shared" si="209"/>
        <v/>
      </c>
      <c r="H207" s="164" t="str">
        <f t="shared" si="209"/>
        <v/>
      </c>
      <c r="I207" s="164" t="str">
        <f t="shared" si="197"/>
        <v/>
      </c>
    </row>
    <row r="208" spans="1:9" x14ac:dyDescent="0.3">
      <c r="A208" s="110"/>
      <c r="B208" s="110"/>
      <c r="C208" s="160"/>
      <c r="D208" s="161"/>
      <c r="E208" s="164" t="str">
        <f t="shared" ref="E208:H208" si="210">IF(LEFT($A208,7)="State A",LARGE($D211:$D217,E$1),"")</f>
        <v/>
      </c>
      <c r="F208" s="164" t="str">
        <f t="shared" si="210"/>
        <v/>
      </c>
      <c r="G208" s="164" t="str">
        <f t="shared" si="210"/>
        <v/>
      </c>
      <c r="H208" s="164" t="str">
        <f t="shared" si="210"/>
        <v/>
      </c>
      <c r="I208" s="164" t="str">
        <f t="shared" si="197"/>
        <v/>
      </c>
    </row>
    <row r="209" spans="1:9" ht="13.8" customHeight="1" x14ac:dyDescent="0.3">
      <c r="A209" s="110" t="s">
        <v>1442</v>
      </c>
      <c r="B209" s="110" t="s">
        <v>1521</v>
      </c>
      <c r="C209" s="160">
        <v>24649</v>
      </c>
      <c r="D209" s="161">
        <v>0.29270000000000002</v>
      </c>
      <c r="E209" s="164" t="str">
        <f t="shared" ref="E209:H209" si="211">IF(LEFT($A209,7)="State A",LARGE($D212:$D218,E$1),"")</f>
        <v/>
      </c>
      <c r="F209" s="164" t="str">
        <f t="shared" si="211"/>
        <v/>
      </c>
      <c r="G209" s="164" t="str">
        <f t="shared" si="211"/>
        <v/>
      </c>
      <c r="H209" s="164" t="str">
        <f t="shared" si="211"/>
        <v/>
      </c>
      <c r="I209" s="164" t="str">
        <f t="shared" si="197"/>
        <v/>
      </c>
    </row>
    <row r="210" spans="1:9" x14ac:dyDescent="0.3">
      <c r="A210" s="110"/>
      <c r="B210" s="110"/>
      <c r="C210" s="160"/>
      <c r="D210" s="161"/>
      <c r="E210" s="164" t="str">
        <f t="shared" ref="E210:H210" si="212">IF(LEFT($A210,7)="State A",LARGE($D213:$D219,E$1),"")</f>
        <v/>
      </c>
      <c r="F210" s="164" t="str">
        <f t="shared" si="212"/>
        <v/>
      </c>
      <c r="G210" s="164" t="str">
        <f t="shared" si="212"/>
        <v/>
      </c>
      <c r="H210" s="164" t="str">
        <f t="shared" si="212"/>
        <v/>
      </c>
      <c r="I210" s="164" t="str">
        <f t="shared" si="197"/>
        <v/>
      </c>
    </row>
    <row r="211" spans="1:9" x14ac:dyDescent="0.3">
      <c r="A211" s="110" t="s">
        <v>1445</v>
      </c>
      <c r="B211" s="110" t="s">
        <v>1522</v>
      </c>
      <c r="C211" s="160">
        <v>17240</v>
      </c>
      <c r="D211" s="161">
        <v>0.20469999999999999</v>
      </c>
      <c r="E211" s="164" t="str">
        <f t="shared" ref="E211:H211" si="213">IF(LEFT($A211,7)="State A",LARGE($D214:$D220,E$1),"")</f>
        <v/>
      </c>
      <c r="F211" s="164" t="str">
        <f t="shared" si="213"/>
        <v/>
      </c>
      <c r="G211" s="164" t="str">
        <f t="shared" si="213"/>
        <v/>
      </c>
      <c r="H211" s="164" t="str">
        <f t="shared" si="213"/>
        <v/>
      </c>
      <c r="I211" s="164" t="str">
        <f t="shared" si="197"/>
        <v/>
      </c>
    </row>
    <row r="212" spans="1:9" x14ac:dyDescent="0.3">
      <c r="A212" s="110" t="s">
        <v>1445</v>
      </c>
      <c r="B212" s="110" t="s">
        <v>1523</v>
      </c>
      <c r="C212" s="160">
        <v>17181</v>
      </c>
      <c r="D212" s="161">
        <v>0.20399999999999999</v>
      </c>
      <c r="E212" s="164" t="str">
        <f t="shared" ref="E212:H212" si="214">IF(LEFT($A212,7)="State A",LARGE($D215:$D221,E$1),"")</f>
        <v/>
      </c>
      <c r="F212" s="164" t="str">
        <f t="shared" si="214"/>
        <v/>
      </c>
      <c r="G212" s="164" t="str">
        <f t="shared" si="214"/>
        <v/>
      </c>
      <c r="H212" s="164" t="str">
        <f t="shared" si="214"/>
        <v/>
      </c>
      <c r="I212" s="164" t="str">
        <f t="shared" si="197"/>
        <v/>
      </c>
    </row>
    <row r="213" spans="1:9" x14ac:dyDescent="0.3">
      <c r="A213" s="140" t="s">
        <v>1448</v>
      </c>
      <c r="B213" s="140"/>
      <c r="C213" s="140"/>
      <c r="D213" s="140"/>
      <c r="E213" s="164" t="str">
        <f t="shared" ref="E213:H213" si="215">IF(LEFT($A213,7)="State A",LARGE($D216:$D222,E$1),"")</f>
        <v/>
      </c>
      <c r="F213" s="164" t="str">
        <f t="shared" si="215"/>
        <v/>
      </c>
      <c r="G213" s="164" t="str">
        <f t="shared" si="215"/>
        <v/>
      </c>
      <c r="H213" s="164" t="str">
        <f t="shared" si="215"/>
        <v/>
      </c>
      <c r="I213" s="164" t="str">
        <f t="shared" si="197"/>
        <v/>
      </c>
    </row>
    <row r="214" spans="1:9" x14ac:dyDescent="0.3">
      <c r="A214" s="162"/>
      <c r="B214" s="140"/>
      <c r="C214" s="140"/>
      <c r="D214" s="140"/>
      <c r="E214" s="164" t="str">
        <f t="shared" ref="E214:H214" si="216">IF(LEFT($A214,7)="State A",LARGE($D217:$D223,E$1),"")</f>
        <v/>
      </c>
      <c r="F214" s="164" t="str">
        <f t="shared" si="216"/>
        <v/>
      </c>
      <c r="G214" s="164" t="str">
        <f t="shared" si="216"/>
        <v/>
      </c>
      <c r="H214" s="164" t="str">
        <f t="shared" si="216"/>
        <v/>
      </c>
      <c r="I214" s="164" t="str">
        <f t="shared" si="197"/>
        <v/>
      </c>
    </row>
    <row r="215" spans="1:9" x14ac:dyDescent="0.3">
      <c r="A215" s="162" t="s">
        <v>1449</v>
      </c>
      <c r="B215" s="140"/>
      <c r="C215" s="140"/>
      <c r="D215" s="140"/>
      <c r="E215" s="164" t="str">
        <f t="shared" ref="E215:H215" si="217">IF(LEFT($A215,7)="State A",LARGE($D218:$D224,E$1),"")</f>
        <v/>
      </c>
      <c r="F215" s="164" t="str">
        <f t="shared" si="217"/>
        <v/>
      </c>
      <c r="G215" s="164" t="str">
        <f t="shared" si="217"/>
        <v/>
      </c>
      <c r="H215" s="164" t="str">
        <f t="shared" si="217"/>
        <v/>
      </c>
      <c r="I215" s="164" t="str">
        <f t="shared" si="197"/>
        <v/>
      </c>
    </row>
    <row r="216" spans="1:9" x14ac:dyDescent="0.3">
      <c r="A216" s="162" t="s">
        <v>1450</v>
      </c>
      <c r="B216" s="140"/>
      <c r="C216" s="140"/>
      <c r="D216" s="140"/>
      <c r="E216" s="164" t="str">
        <f t="shared" ref="E216:H216" si="218">IF(LEFT($A216,7)="State A",LARGE($D219:$D225,E$1),"")</f>
        <v/>
      </c>
      <c r="F216" s="164" t="str">
        <f t="shared" si="218"/>
        <v/>
      </c>
      <c r="G216" s="164" t="str">
        <f t="shared" si="218"/>
        <v/>
      </c>
      <c r="H216" s="164" t="str">
        <f t="shared" si="218"/>
        <v/>
      </c>
      <c r="I216" s="164" t="str">
        <f t="shared" si="197"/>
        <v/>
      </c>
    </row>
    <row r="217" spans="1:9" x14ac:dyDescent="0.3">
      <c r="A217" s="162" t="s">
        <v>1451</v>
      </c>
      <c r="B217" s="140"/>
      <c r="C217" s="140"/>
      <c r="D217" s="140"/>
      <c r="E217" s="164" t="str">
        <f t="shared" ref="E217:H217" si="219">IF(LEFT($A217,7)="State A",LARGE($D220:$D226,E$1),"")</f>
        <v/>
      </c>
      <c r="F217" s="164" t="str">
        <f t="shared" si="219"/>
        <v/>
      </c>
      <c r="G217" s="164" t="str">
        <f t="shared" si="219"/>
        <v/>
      </c>
      <c r="H217" s="164" t="str">
        <f t="shared" si="219"/>
        <v/>
      </c>
      <c r="I217" s="164" t="str">
        <f t="shared" si="197"/>
        <v/>
      </c>
    </row>
    <row r="218" spans="1:9" x14ac:dyDescent="0.3">
      <c r="A218" s="140"/>
      <c r="B218" s="140"/>
      <c r="C218" s="140"/>
      <c r="D218" s="140"/>
      <c r="E218" s="164" t="str">
        <f t="shared" ref="E218:H218" si="220">IF(LEFT($A218,7)="State A",LARGE($D221:$D227,E$1),"")</f>
        <v/>
      </c>
      <c r="F218" s="164" t="str">
        <f t="shared" si="220"/>
        <v/>
      </c>
      <c r="G218" s="164" t="str">
        <f t="shared" si="220"/>
        <v/>
      </c>
      <c r="H218" s="164" t="str">
        <f t="shared" si="220"/>
        <v/>
      </c>
      <c r="I218" s="164" t="str">
        <f t="shared" si="197"/>
        <v/>
      </c>
    </row>
    <row r="219" spans="1:9" x14ac:dyDescent="0.3">
      <c r="A219" s="163" t="s">
        <v>1452</v>
      </c>
      <c r="B219" s="140"/>
      <c r="C219" s="140"/>
      <c r="D219" s="140"/>
      <c r="E219" s="164" t="str">
        <f t="shared" ref="E219:H219" si="221">IF(LEFT($A219,7)="State A",LARGE($D222:$D228,E$1),"")</f>
        <v/>
      </c>
      <c r="F219" s="164" t="str">
        <f t="shared" si="221"/>
        <v/>
      </c>
      <c r="G219" s="164" t="str">
        <f t="shared" si="221"/>
        <v/>
      </c>
      <c r="H219" s="164" t="str">
        <f t="shared" si="221"/>
        <v/>
      </c>
      <c r="I219" s="164" t="str">
        <f t="shared" si="197"/>
        <v/>
      </c>
    </row>
    <row r="220" spans="1:9" x14ac:dyDescent="0.3">
      <c r="A220" s="140" t="s">
        <v>413</v>
      </c>
      <c r="B220" s="140"/>
      <c r="C220" s="140"/>
      <c r="D220" s="140"/>
      <c r="E220" s="164" t="str">
        <f t="shared" ref="E220:H220" si="222">IF(LEFT($A220,7)="State A",LARGE($D223:$D229,E$1),"")</f>
        <v/>
      </c>
      <c r="F220" s="164" t="str">
        <f t="shared" si="222"/>
        <v/>
      </c>
      <c r="G220" s="164" t="str">
        <f t="shared" si="222"/>
        <v/>
      </c>
      <c r="H220" s="164" t="str">
        <f t="shared" si="222"/>
        <v/>
      </c>
      <c r="I220" s="164" t="str">
        <f t="shared" si="197"/>
        <v/>
      </c>
    </row>
    <row r="221" spans="1:9" x14ac:dyDescent="0.3">
      <c r="A221" s="140" t="s">
        <v>1524</v>
      </c>
      <c r="B221" s="140"/>
      <c r="C221" s="140"/>
      <c r="D221" s="140"/>
      <c r="E221" s="164">
        <f t="shared" ref="E221:H221" si="223">IF(LEFT($A221,7)="State A",LARGE($D224:$D230,E$1),"")</f>
        <v>0.30320000000000003</v>
      </c>
      <c r="F221" s="164">
        <f t="shared" si="223"/>
        <v>0.2959</v>
      </c>
      <c r="G221" s="164">
        <f t="shared" si="223"/>
        <v>0.20180000000000001</v>
      </c>
      <c r="H221" s="164">
        <f t="shared" si="223"/>
        <v>0.18379999999999999</v>
      </c>
      <c r="I221" s="164">
        <f t="shared" si="197"/>
        <v>0.10675000000000001</v>
      </c>
    </row>
    <row r="222" spans="1:9" x14ac:dyDescent="0.3">
      <c r="A222" s="140" t="s">
        <v>1437</v>
      </c>
      <c r="B222" s="140"/>
      <c r="C222" s="140"/>
      <c r="D222" s="140"/>
      <c r="E222" s="164" t="str">
        <f t="shared" ref="E222:H222" si="224">IF(LEFT($A222,7)="State A",LARGE($D225:$D231,E$1),"")</f>
        <v/>
      </c>
      <c r="F222" s="164" t="str">
        <f t="shared" si="224"/>
        <v/>
      </c>
      <c r="G222" s="164" t="str">
        <f t="shared" si="224"/>
        <v/>
      </c>
      <c r="H222" s="164" t="str">
        <f t="shared" si="224"/>
        <v/>
      </c>
      <c r="I222" s="164" t="str">
        <f t="shared" si="197"/>
        <v/>
      </c>
    </row>
    <row r="223" spans="1:9" x14ac:dyDescent="0.3">
      <c r="A223" s="110" t="s">
        <v>1438</v>
      </c>
      <c r="B223" s="110" t="s">
        <v>1439</v>
      </c>
      <c r="C223" s="110" t="s">
        <v>1440</v>
      </c>
      <c r="D223" s="110" t="s">
        <v>1441</v>
      </c>
      <c r="E223" s="164" t="str">
        <f t="shared" ref="E223:H223" si="225">IF(LEFT($A223,7)="State A",LARGE($D226:$D232,E$1),"")</f>
        <v/>
      </c>
      <c r="F223" s="164" t="str">
        <f t="shared" si="225"/>
        <v/>
      </c>
      <c r="G223" s="164" t="str">
        <f t="shared" si="225"/>
        <v/>
      </c>
      <c r="H223" s="164" t="str">
        <f t="shared" si="225"/>
        <v/>
      </c>
      <c r="I223" s="164" t="str">
        <f t="shared" si="197"/>
        <v/>
      </c>
    </row>
    <row r="224" spans="1:9" ht="13.8" customHeight="1" x14ac:dyDescent="0.3">
      <c r="A224" s="110" t="s">
        <v>1445</v>
      </c>
      <c r="B224" s="110" t="s">
        <v>1525</v>
      </c>
      <c r="C224" s="160">
        <v>29734</v>
      </c>
      <c r="D224" s="161">
        <v>0.30320000000000003</v>
      </c>
      <c r="E224" s="164" t="str">
        <f t="shared" ref="E224:H224" si="226">IF(LEFT($A224,7)="State A",LARGE($D227:$D233,E$1),"")</f>
        <v/>
      </c>
      <c r="F224" s="164" t="str">
        <f t="shared" si="226"/>
        <v/>
      </c>
      <c r="G224" s="164" t="str">
        <f t="shared" si="226"/>
        <v/>
      </c>
      <c r="H224" s="164" t="str">
        <f t="shared" si="226"/>
        <v/>
      </c>
      <c r="I224" s="164" t="str">
        <f t="shared" si="197"/>
        <v/>
      </c>
    </row>
    <row r="225" spans="1:9" x14ac:dyDescent="0.3">
      <c r="A225" s="110"/>
      <c r="B225" s="110"/>
      <c r="C225" s="160"/>
      <c r="D225" s="161"/>
      <c r="E225" s="164" t="str">
        <f t="shared" ref="E225:H225" si="227">IF(LEFT($A225,7)="State A",LARGE($D228:$D234,E$1),"")</f>
        <v/>
      </c>
      <c r="F225" s="164" t="str">
        <f t="shared" si="227"/>
        <v/>
      </c>
      <c r="G225" s="164" t="str">
        <f t="shared" si="227"/>
        <v/>
      </c>
      <c r="H225" s="164" t="str">
        <f t="shared" si="227"/>
        <v/>
      </c>
      <c r="I225" s="164" t="str">
        <f t="shared" si="197"/>
        <v/>
      </c>
    </row>
    <row r="226" spans="1:9" ht="13.8" customHeight="1" x14ac:dyDescent="0.3">
      <c r="A226" s="110" t="s">
        <v>1445</v>
      </c>
      <c r="B226" s="110" t="s">
        <v>1526</v>
      </c>
      <c r="C226" s="160">
        <v>29012</v>
      </c>
      <c r="D226" s="161">
        <v>0.2959</v>
      </c>
      <c r="E226" s="164" t="str">
        <f t="shared" ref="E226:H226" si="228">IF(LEFT($A226,7)="State A",LARGE($D229:$D235,E$1),"")</f>
        <v/>
      </c>
      <c r="F226" s="164" t="str">
        <f t="shared" si="228"/>
        <v/>
      </c>
      <c r="G226" s="164" t="str">
        <f t="shared" si="228"/>
        <v/>
      </c>
      <c r="H226" s="164" t="str">
        <f t="shared" si="228"/>
        <v/>
      </c>
      <c r="I226" s="164" t="str">
        <f t="shared" si="197"/>
        <v/>
      </c>
    </row>
    <row r="227" spans="1:9" x14ac:dyDescent="0.3">
      <c r="A227" s="110"/>
      <c r="B227" s="110"/>
      <c r="C227" s="160"/>
      <c r="D227" s="161"/>
      <c r="E227" s="164" t="str">
        <f t="shared" ref="E227:H227" si="229">IF(LEFT($A227,7)="State A",LARGE($D230:$D236,E$1),"")</f>
        <v/>
      </c>
      <c r="F227" s="164" t="str">
        <f t="shared" si="229"/>
        <v/>
      </c>
      <c r="G227" s="164" t="str">
        <f t="shared" si="229"/>
        <v/>
      </c>
      <c r="H227" s="164" t="str">
        <f t="shared" si="229"/>
        <v/>
      </c>
      <c r="I227" s="164" t="str">
        <f t="shared" si="197"/>
        <v/>
      </c>
    </row>
    <row r="228" spans="1:9" x14ac:dyDescent="0.3">
      <c r="A228" s="110" t="s">
        <v>1442</v>
      </c>
      <c r="B228" s="110" t="s">
        <v>1527</v>
      </c>
      <c r="C228" s="160">
        <v>19791</v>
      </c>
      <c r="D228" s="161">
        <v>0.20180000000000001</v>
      </c>
      <c r="E228" s="164" t="str">
        <f t="shared" ref="E228:H228" si="230">IF(LEFT($A228,7)="State A",LARGE($D231:$D237,E$1),"")</f>
        <v/>
      </c>
      <c r="F228" s="164" t="str">
        <f t="shared" si="230"/>
        <v/>
      </c>
      <c r="G228" s="164" t="str">
        <f t="shared" si="230"/>
        <v/>
      </c>
      <c r="H228" s="164" t="str">
        <f t="shared" si="230"/>
        <v/>
      </c>
      <c r="I228" s="164" t="str">
        <f t="shared" si="197"/>
        <v/>
      </c>
    </row>
    <row r="229" spans="1:9" x14ac:dyDescent="0.3">
      <c r="A229" s="110" t="s">
        <v>1442</v>
      </c>
      <c r="B229" s="110" t="s">
        <v>1528</v>
      </c>
      <c r="C229" s="160">
        <v>18024</v>
      </c>
      <c r="D229" s="161">
        <v>0.18379999999999999</v>
      </c>
      <c r="E229" s="164" t="str">
        <f t="shared" ref="E229:H229" si="231">IF(LEFT($A229,7)="State A",LARGE($D232:$D238,E$1),"")</f>
        <v/>
      </c>
      <c r="F229" s="164" t="str">
        <f t="shared" si="231"/>
        <v/>
      </c>
      <c r="G229" s="164" t="str">
        <f t="shared" si="231"/>
        <v/>
      </c>
      <c r="H229" s="164" t="str">
        <f t="shared" si="231"/>
        <v/>
      </c>
      <c r="I229" s="164" t="str">
        <f t="shared" si="197"/>
        <v/>
      </c>
    </row>
    <row r="230" spans="1:9" x14ac:dyDescent="0.3">
      <c r="A230" s="110" t="s">
        <v>1487</v>
      </c>
      <c r="B230" s="110" t="s">
        <v>1529</v>
      </c>
      <c r="C230" s="160">
        <v>1500</v>
      </c>
      <c r="D230" s="161">
        <v>1.5299999999999999E-2</v>
      </c>
      <c r="E230" s="164" t="str">
        <f t="shared" ref="E230:H230" si="232">IF(LEFT($A230,7)="State A",LARGE($D233:$D239,E$1),"")</f>
        <v/>
      </c>
      <c r="F230" s="164" t="str">
        <f t="shared" si="232"/>
        <v/>
      </c>
      <c r="G230" s="164" t="str">
        <f t="shared" si="232"/>
        <v/>
      </c>
      <c r="H230" s="164" t="str">
        <f t="shared" si="232"/>
        <v/>
      </c>
      <c r="I230" s="164" t="str">
        <f t="shared" si="197"/>
        <v/>
      </c>
    </row>
    <row r="231" spans="1:9" x14ac:dyDescent="0.3">
      <c r="A231" s="140" t="s">
        <v>1448</v>
      </c>
      <c r="B231" s="140"/>
      <c r="C231" s="140"/>
      <c r="D231" s="140"/>
      <c r="E231" s="164" t="str">
        <f t="shared" ref="E231:H231" si="233">IF(LEFT($A231,7)="State A",LARGE($D234:$D240,E$1),"")</f>
        <v/>
      </c>
      <c r="F231" s="164" t="str">
        <f t="shared" si="233"/>
        <v/>
      </c>
      <c r="G231" s="164" t="str">
        <f t="shared" si="233"/>
        <v/>
      </c>
      <c r="H231" s="164" t="str">
        <f t="shared" si="233"/>
        <v/>
      </c>
      <c r="I231" s="164" t="str">
        <f t="shared" si="197"/>
        <v/>
      </c>
    </row>
    <row r="232" spans="1:9" x14ac:dyDescent="0.3">
      <c r="A232" s="162"/>
      <c r="B232" s="140"/>
      <c r="C232" s="140"/>
      <c r="D232" s="140"/>
      <c r="E232" s="164" t="str">
        <f t="shared" ref="E232:H232" si="234">IF(LEFT($A232,7)="State A",LARGE($D235:$D241,E$1),"")</f>
        <v/>
      </c>
      <c r="F232" s="164" t="str">
        <f t="shared" si="234"/>
        <v/>
      </c>
      <c r="G232" s="164" t="str">
        <f t="shared" si="234"/>
        <v/>
      </c>
      <c r="H232" s="164" t="str">
        <f t="shared" si="234"/>
        <v/>
      </c>
      <c r="I232" s="164" t="str">
        <f t="shared" si="197"/>
        <v/>
      </c>
    </row>
    <row r="233" spans="1:9" x14ac:dyDescent="0.3">
      <c r="A233" s="162" t="s">
        <v>1449</v>
      </c>
      <c r="B233" s="140"/>
      <c r="C233" s="140"/>
      <c r="D233" s="140"/>
      <c r="E233" s="164" t="str">
        <f t="shared" ref="E233:H233" si="235">IF(LEFT($A233,7)="State A",LARGE($D236:$D242,E$1),"")</f>
        <v/>
      </c>
      <c r="F233" s="164" t="str">
        <f t="shared" si="235"/>
        <v/>
      </c>
      <c r="G233" s="164" t="str">
        <f t="shared" si="235"/>
        <v/>
      </c>
      <c r="H233" s="164" t="str">
        <f t="shared" si="235"/>
        <v/>
      </c>
      <c r="I233" s="164" t="str">
        <f t="shared" si="197"/>
        <v/>
      </c>
    </row>
    <row r="234" spans="1:9" x14ac:dyDescent="0.3">
      <c r="A234" s="162" t="s">
        <v>1450</v>
      </c>
      <c r="B234" s="140"/>
      <c r="C234" s="140"/>
      <c r="D234" s="140"/>
      <c r="E234" s="164" t="str">
        <f t="shared" ref="E234:H234" si="236">IF(LEFT($A234,7)="State A",LARGE($D237:$D243,E$1),"")</f>
        <v/>
      </c>
      <c r="F234" s="164" t="str">
        <f t="shared" si="236"/>
        <v/>
      </c>
      <c r="G234" s="164" t="str">
        <f t="shared" si="236"/>
        <v/>
      </c>
      <c r="H234" s="164" t="str">
        <f t="shared" si="236"/>
        <v/>
      </c>
      <c r="I234" s="164" t="str">
        <f t="shared" si="197"/>
        <v/>
      </c>
    </row>
    <row r="235" spans="1:9" x14ac:dyDescent="0.3">
      <c r="A235" s="162" t="s">
        <v>1451</v>
      </c>
      <c r="B235" s="140"/>
      <c r="C235" s="140"/>
      <c r="D235" s="140"/>
      <c r="E235" s="164" t="str">
        <f t="shared" ref="E235:H235" si="237">IF(LEFT($A235,7)="State A",LARGE($D238:$D244,E$1),"")</f>
        <v/>
      </c>
      <c r="F235" s="164" t="str">
        <f t="shared" si="237"/>
        <v/>
      </c>
      <c r="G235" s="164" t="str">
        <f t="shared" si="237"/>
        <v/>
      </c>
      <c r="H235" s="164" t="str">
        <f t="shared" si="237"/>
        <v/>
      </c>
      <c r="I235" s="164" t="str">
        <f t="shared" si="197"/>
        <v/>
      </c>
    </row>
    <row r="236" spans="1:9" x14ac:dyDescent="0.3">
      <c r="A236" s="140"/>
      <c r="B236" s="140"/>
      <c r="C236" s="140"/>
      <c r="D236" s="140"/>
      <c r="E236" s="164" t="str">
        <f t="shared" ref="E236:H236" si="238">IF(LEFT($A236,7)="State A",LARGE($D239:$D245,E$1),"")</f>
        <v/>
      </c>
      <c r="F236" s="164" t="str">
        <f t="shared" si="238"/>
        <v/>
      </c>
      <c r="G236" s="164" t="str">
        <f t="shared" si="238"/>
        <v/>
      </c>
      <c r="H236" s="164" t="str">
        <f t="shared" si="238"/>
        <v/>
      </c>
      <c r="I236" s="164" t="str">
        <f t="shared" si="197"/>
        <v/>
      </c>
    </row>
    <row r="237" spans="1:9" x14ac:dyDescent="0.3">
      <c r="A237" s="163" t="s">
        <v>1452</v>
      </c>
      <c r="B237" s="140"/>
      <c r="C237" s="140"/>
      <c r="D237" s="140"/>
      <c r="E237" s="164" t="str">
        <f t="shared" ref="E237:H237" si="239">IF(LEFT($A237,7)="State A",LARGE($D240:$D246,E$1),"")</f>
        <v/>
      </c>
      <c r="F237" s="164" t="str">
        <f t="shared" si="239"/>
        <v/>
      </c>
      <c r="G237" s="164" t="str">
        <f t="shared" si="239"/>
        <v/>
      </c>
      <c r="H237" s="164" t="str">
        <f t="shared" si="239"/>
        <v/>
      </c>
      <c r="I237" s="164" t="str">
        <f t="shared" si="197"/>
        <v/>
      </c>
    </row>
    <row r="238" spans="1:9" x14ac:dyDescent="0.3">
      <c r="A238" s="140" t="s">
        <v>413</v>
      </c>
      <c r="B238" s="140"/>
      <c r="C238" s="140"/>
      <c r="D238" s="140"/>
      <c r="E238" s="164" t="str">
        <f t="shared" ref="E238:H238" si="240">IF(LEFT($A238,7)="State A",LARGE($D241:$D247,E$1),"")</f>
        <v/>
      </c>
      <c r="F238" s="164" t="str">
        <f t="shared" si="240"/>
        <v/>
      </c>
      <c r="G238" s="164" t="str">
        <f t="shared" si="240"/>
        <v/>
      </c>
      <c r="H238" s="164" t="str">
        <f t="shared" si="240"/>
        <v/>
      </c>
      <c r="I238" s="164" t="str">
        <f t="shared" si="197"/>
        <v/>
      </c>
    </row>
    <row r="239" spans="1:9" x14ac:dyDescent="0.3">
      <c r="A239" s="140" t="s">
        <v>1530</v>
      </c>
      <c r="B239" s="140"/>
      <c r="C239" s="140"/>
      <c r="D239" s="140"/>
      <c r="E239" s="164">
        <f t="shared" ref="E239:H239" si="241">IF(LEFT($A239,7)="State A",LARGE($D242:$D248,E$1),"")</f>
        <v>0.3901</v>
      </c>
      <c r="F239" s="164">
        <f t="shared" si="241"/>
        <v>0.37980000000000003</v>
      </c>
      <c r="G239" s="164">
        <f t="shared" si="241"/>
        <v>0.16170000000000001</v>
      </c>
      <c r="H239" s="164">
        <f t="shared" si="241"/>
        <v>4.2000000000000003E-2</v>
      </c>
      <c r="I239" s="164">
        <f t="shared" si="197"/>
        <v>0.28310000000000002</v>
      </c>
    </row>
    <row r="240" spans="1:9" x14ac:dyDescent="0.3">
      <c r="A240" s="140" t="s">
        <v>1437</v>
      </c>
      <c r="B240" s="140"/>
      <c r="C240" s="140"/>
      <c r="D240" s="140"/>
      <c r="E240" s="164" t="str">
        <f t="shared" ref="E240:H240" si="242">IF(LEFT($A240,7)="State A",LARGE($D243:$D249,E$1),"")</f>
        <v/>
      </c>
      <c r="F240" s="164" t="str">
        <f t="shared" si="242"/>
        <v/>
      </c>
      <c r="G240" s="164" t="str">
        <f t="shared" si="242"/>
        <v/>
      </c>
      <c r="H240" s="164" t="str">
        <f t="shared" si="242"/>
        <v/>
      </c>
      <c r="I240" s="164" t="str">
        <f t="shared" si="197"/>
        <v/>
      </c>
    </row>
    <row r="241" spans="1:9" x14ac:dyDescent="0.3">
      <c r="A241" s="110" t="s">
        <v>1438</v>
      </c>
      <c r="B241" s="110" t="s">
        <v>1439</v>
      </c>
      <c r="C241" s="110" t="s">
        <v>1440</v>
      </c>
      <c r="D241" s="110" t="s">
        <v>1441</v>
      </c>
      <c r="E241" s="164" t="str">
        <f t="shared" ref="E241:H241" si="243">IF(LEFT($A241,7)="State A",LARGE($D244:$D250,E$1),"")</f>
        <v/>
      </c>
      <c r="F241" s="164" t="str">
        <f t="shared" si="243"/>
        <v/>
      </c>
      <c r="G241" s="164" t="str">
        <f t="shared" si="243"/>
        <v/>
      </c>
      <c r="H241" s="164" t="str">
        <f t="shared" si="243"/>
        <v/>
      </c>
      <c r="I241" s="164" t="str">
        <f t="shared" si="197"/>
        <v/>
      </c>
    </row>
    <row r="242" spans="1:9" ht="27.6" customHeight="1" x14ac:dyDescent="0.3">
      <c r="A242" s="110" t="s">
        <v>1445</v>
      </c>
      <c r="B242" s="110" t="s">
        <v>1531</v>
      </c>
      <c r="C242" s="160">
        <v>22742</v>
      </c>
      <c r="D242" s="161">
        <v>0.3901</v>
      </c>
      <c r="E242" s="164" t="str">
        <f t="shared" ref="E242:H242" si="244">IF(LEFT($A242,7)="State A",LARGE($D245:$D251,E$1),"")</f>
        <v/>
      </c>
      <c r="F242" s="164" t="str">
        <f t="shared" si="244"/>
        <v/>
      </c>
      <c r="G242" s="164" t="str">
        <f t="shared" si="244"/>
        <v/>
      </c>
      <c r="H242" s="164" t="str">
        <f t="shared" si="244"/>
        <v/>
      </c>
      <c r="I242" s="164" t="str">
        <f t="shared" si="197"/>
        <v/>
      </c>
    </row>
    <row r="243" spans="1:9" x14ac:dyDescent="0.3">
      <c r="A243" s="110"/>
      <c r="B243" s="110"/>
      <c r="C243" s="160"/>
      <c r="D243" s="161"/>
      <c r="E243" s="164" t="str">
        <f t="shared" ref="E243:H243" si="245">IF(LEFT($A243,7)="State A",LARGE($D246:$D252,E$1),"")</f>
        <v/>
      </c>
      <c r="F243" s="164" t="str">
        <f t="shared" si="245"/>
        <v/>
      </c>
      <c r="G243" s="164" t="str">
        <f t="shared" si="245"/>
        <v/>
      </c>
      <c r="H243" s="164" t="str">
        <f t="shared" si="245"/>
        <v/>
      </c>
      <c r="I243" s="164" t="str">
        <f t="shared" si="197"/>
        <v/>
      </c>
    </row>
    <row r="244" spans="1:9" ht="13.8" customHeight="1" x14ac:dyDescent="0.3">
      <c r="A244" s="110" t="s">
        <v>1445</v>
      </c>
      <c r="B244" s="110" t="s">
        <v>1532</v>
      </c>
      <c r="C244" s="160">
        <v>22141</v>
      </c>
      <c r="D244" s="161">
        <v>0.37980000000000003</v>
      </c>
      <c r="E244" s="164" t="str">
        <f t="shared" ref="E244:H244" si="246">IF(LEFT($A244,7)="State A",LARGE($D247:$D253,E$1),"")</f>
        <v/>
      </c>
      <c r="F244" s="164" t="str">
        <f t="shared" si="246"/>
        <v/>
      </c>
      <c r="G244" s="164" t="str">
        <f t="shared" si="246"/>
        <v/>
      </c>
      <c r="H244" s="164" t="str">
        <f t="shared" si="246"/>
        <v/>
      </c>
      <c r="I244" s="164" t="str">
        <f t="shared" si="197"/>
        <v/>
      </c>
    </row>
    <row r="245" spans="1:9" x14ac:dyDescent="0.3">
      <c r="A245" s="110"/>
      <c r="B245" s="110"/>
      <c r="C245" s="160"/>
      <c r="D245" s="161"/>
      <c r="E245" s="164" t="str">
        <f t="shared" ref="E245:H245" si="247">IF(LEFT($A245,7)="State A",LARGE($D248:$D254,E$1),"")</f>
        <v/>
      </c>
      <c r="F245" s="164" t="str">
        <f t="shared" si="247"/>
        <v/>
      </c>
      <c r="G245" s="164" t="str">
        <f t="shared" si="247"/>
        <v/>
      </c>
      <c r="H245" s="164" t="str">
        <f t="shared" si="247"/>
        <v/>
      </c>
      <c r="I245" s="164" t="str">
        <f t="shared" si="197"/>
        <v/>
      </c>
    </row>
    <row r="246" spans="1:9" x14ac:dyDescent="0.3">
      <c r="A246" s="110" t="s">
        <v>1442</v>
      </c>
      <c r="B246" s="110" t="s">
        <v>1533</v>
      </c>
      <c r="C246" s="160">
        <v>9426</v>
      </c>
      <c r="D246" s="161">
        <v>0.16170000000000001</v>
      </c>
      <c r="E246" s="164" t="str">
        <f t="shared" ref="E246:H246" si="248">IF(LEFT($A246,7)="State A",LARGE($D249:$D255,E$1),"")</f>
        <v/>
      </c>
      <c r="F246" s="164" t="str">
        <f t="shared" si="248"/>
        <v/>
      </c>
      <c r="G246" s="164" t="str">
        <f t="shared" si="248"/>
        <v/>
      </c>
      <c r="H246" s="164" t="str">
        <f t="shared" si="248"/>
        <v/>
      </c>
      <c r="I246" s="164" t="str">
        <f t="shared" si="197"/>
        <v/>
      </c>
    </row>
    <row r="247" spans="1:9" x14ac:dyDescent="0.3">
      <c r="A247" s="110" t="s">
        <v>1487</v>
      </c>
      <c r="B247" s="110" t="s">
        <v>1534</v>
      </c>
      <c r="C247" s="160">
        <v>2447</v>
      </c>
      <c r="D247" s="161">
        <v>4.2000000000000003E-2</v>
      </c>
      <c r="E247" s="164" t="str">
        <f t="shared" ref="E247:H247" si="249">IF(LEFT($A247,7)="State A",LARGE($D250:$D256,E$1),"")</f>
        <v/>
      </c>
      <c r="F247" s="164" t="str">
        <f t="shared" si="249"/>
        <v/>
      </c>
      <c r="G247" s="164" t="str">
        <f t="shared" si="249"/>
        <v/>
      </c>
      <c r="H247" s="164" t="str">
        <f t="shared" si="249"/>
        <v/>
      </c>
      <c r="I247" s="164" t="str">
        <f t="shared" si="197"/>
        <v/>
      </c>
    </row>
    <row r="248" spans="1:9" x14ac:dyDescent="0.3">
      <c r="A248" s="110" t="s">
        <v>1487</v>
      </c>
      <c r="B248" s="110" t="s">
        <v>1535</v>
      </c>
      <c r="C248" s="160">
        <v>1541</v>
      </c>
      <c r="D248" s="161">
        <v>2.64E-2</v>
      </c>
      <c r="E248" s="164" t="str">
        <f t="shared" ref="E248:H248" si="250">IF(LEFT($A248,7)="State A",LARGE($D251:$D257,E$1),"")</f>
        <v/>
      </c>
      <c r="F248" s="164" t="str">
        <f t="shared" si="250"/>
        <v/>
      </c>
      <c r="G248" s="164" t="str">
        <f t="shared" si="250"/>
        <v/>
      </c>
      <c r="H248" s="164" t="str">
        <f t="shared" si="250"/>
        <v/>
      </c>
      <c r="I248" s="164" t="str">
        <f t="shared" si="197"/>
        <v/>
      </c>
    </row>
    <row r="249" spans="1:9" x14ac:dyDescent="0.3">
      <c r="A249" s="140" t="s">
        <v>1448</v>
      </c>
      <c r="B249" s="140"/>
      <c r="C249" s="140"/>
      <c r="D249" s="140"/>
      <c r="E249" s="164" t="str">
        <f t="shared" ref="E249:H249" si="251">IF(LEFT($A249,7)="State A",LARGE($D252:$D258,E$1),"")</f>
        <v/>
      </c>
      <c r="F249" s="164" t="str">
        <f t="shared" si="251"/>
        <v/>
      </c>
      <c r="G249" s="164" t="str">
        <f t="shared" si="251"/>
        <v/>
      </c>
      <c r="H249" s="164" t="str">
        <f t="shared" si="251"/>
        <v/>
      </c>
      <c r="I249" s="164" t="str">
        <f t="shared" si="197"/>
        <v/>
      </c>
    </row>
    <row r="250" spans="1:9" x14ac:dyDescent="0.3">
      <c r="A250" s="162"/>
      <c r="B250" s="140"/>
      <c r="C250" s="140"/>
      <c r="D250" s="140"/>
      <c r="E250" s="164" t="str">
        <f t="shared" ref="E250:H250" si="252">IF(LEFT($A250,7)="State A",LARGE($D253:$D259,E$1),"")</f>
        <v/>
      </c>
      <c r="F250" s="164" t="str">
        <f t="shared" si="252"/>
        <v/>
      </c>
      <c r="G250" s="164" t="str">
        <f t="shared" si="252"/>
        <v/>
      </c>
      <c r="H250" s="164" t="str">
        <f t="shared" si="252"/>
        <v/>
      </c>
      <c r="I250" s="164" t="str">
        <f t="shared" si="197"/>
        <v/>
      </c>
    </row>
    <row r="251" spans="1:9" x14ac:dyDescent="0.3">
      <c r="A251" s="162" t="s">
        <v>1449</v>
      </c>
      <c r="B251" s="140"/>
      <c r="C251" s="140"/>
      <c r="D251" s="140"/>
      <c r="E251" s="164" t="str">
        <f t="shared" ref="E251:H251" si="253">IF(LEFT($A251,7)="State A",LARGE($D254:$D260,E$1),"")</f>
        <v/>
      </c>
      <c r="F251" s="164" t="str">
        <f t="shared" si="253"/>
        <v/>
      </c>
      <c r="G251" s="164" t="str">
        <f t="shared" si="253"/>
        <v/>
      </c>
      <c r="H251" s="164" t="str">
        <f t="shared" si="253"/>
        <v/>
      </c>
      <c r="I251" s="164" t="str">
        <f t="shared" si="197"/>
        <v/>
      </c>
    </row>
    <row r="252" spans="1:9" x14ac:dyDescent="0.3">
      <c r="A252" s="162" t="s">
        <v>1450</v>
      </c>
      <c r="B252" s="140"/>
      <c r="C252" s="140"/>
      <c r="D252" s="140"/>
      <c r="E252" s="164" t="str">
        <f t="shared" ref="E252:H252" si="254">IF(LEFT($A252,7)="State A",LARGE($D255:$D261,E$1),"")</f>
        <v/>
      </c>
      <c r="F252" s="164" t="str">
        <f t="shared" si="254"/>
        <v/>
      </c>
      <c r="G252" s="164" t="str">
        <f t="shared" si="254"/>
        <v/>
      </c>
      <c r="H252" s="164" t="str">
        <f t="shared" si="254"/>
        <v/>
      </c>
      <c r="I252" s="164" t="str">
        <f t="shared" si="197"/>
        <v/>
      </c>
    </row>
    <row r="253" spans="1:9" x14ac:dyDescent="0.3">
      <c r="A253" s="162" t="s">
        <v>1451</v>
      </c>
      <c r="B253" s="140"/>
      <c r="C253" s="140"/>
      <c r="D253" s="140"/>
      <c r="E253" s="164" t="str">
        <f t="shared" ref="E253:H253" si="255">IF(LEFT($A253,7)="State A",LARGE($D256:$D262,E$1),"")</f>
        <v/>
      </c>
      <c r="F253" s="164" t="str">
        <f t="shared" si="255"/>
        <v/>
      </c>
      <c r="G253" s="164" t="str">
        <f t="shared" si="255"/>
        <v/>
      </c>
      <c r="H253" s="164" t="str">
        <f t="shared" si="255"/>
        <v/>
      </c>
      <c r="I253" s="164" t="str">
        <f t="shared" si="197"/>
        <v/>
      </c>
    </row>
    <row r="254" spans="1:9" x14ac:dyDescent="0.3">
      <c r="A254" s="140"/>
      <c r="B254" s="140"/>
      <c r="C254" s="140"/>
      <c r="D254" s="140"/>
      <c r="E254" s="164" t="str">
        <f t="shared" ref="E254:H254" si="256">IF(LEFT($A254,7)="State A",LARGE($D257:$D263,E$1),"")</f>
        <v/>
      </c>
      <c r="F254" s="164" t="str">
        <f t="shared" si="256"/>
        <v/>
      </c>
      <c r="G254" s="164" t="str">
        <f t="shared" si="256"/>
        <v/>
      </c>
      <c r="H254" s="164" t="str">
        <f t="shared" si="256"/>
        <v/>
      </c>
      <c r="I254" s="164" t="str">
        <f t="shared" si="197"/>
        <v/>
      </c>
    </row>
    <row r="255" spans="1:9" x14ac:dyDescent="0.3">
      <c r="A255" s="163" t="s">
        <v>1452</v>
      </c>
      <c r="B255" s="140"/>
      <c r="C255" s="140"/>
      <c r="D255" s="140"/>
      <c r="E255" s="164" t="str">
        <f t="shared" ref="E255:H255" si="257">IF(LEFT($A255,7)="State A",LARGE($D258:$D264,E$1),"")</f>
        <v/>
      </c>
      <c r="F255" s="164" t="str">
        <f t="shared" si="257"/>
        <v/>
      </c>
      <c r="G255" s="164" t="str">
        <f t="shared" si="257"/>
        <v/>
      </c>
      <c r="H255" s="164" t="str">
        <f t="shared" si="257"/>
        <v/>
      </c>
      <c r="I255" s="164" t="str">
        <f t="shared" si="197"/>
        <v/>
      </c>
    </row>
    <row r="256" spans="1:9" x14ac:dyDescent="0.3">
      <c r="A256" s="140" t="s">
        <v>413</v>
      </c>
      <c r="B256" s="140"/>
      <c r="C256" s="140"/>
      <c r="D256" s="140"/>
      <c r="E256" s="164" t="str">
        <f t="shared" ref="E256:H256" si="258">IF(LEFT($A256,7)="State A",LARGE($D259:$D265,E$1),"")</f>
        <v/>
      </c>
      <c r="F256" s="164" t="str">
        <f t="shared" si="258"/>
        <v/>
      </c>
      <c r="G256" s="164" t="str">
        <f t="shared" si="258"/>
        <v/>
      </c>
      <c r="H256" s="164" t="str">
        <f t="shared" si="258"/>
        <v/>
      </c>
      <c r="I256" s="164" t="str">
        <f t="shared" si="197"/>
        <v/>
      </c>
    </row>
    <row r="257" spans="1:9" x14ac:dyDescent="0.3">
      <c r="A257" s="140" t="s">
        <v>1536</v>
      </c>
      <c r="B257" s="140"/>
      <c r="C257" s="140"/>
      <c r="D257" s="140"/>
      <c r="E257" s="164">
        <f t="shared" ref="E257:H257" si="259">IF(LEFT($A257,7)="State A",LARGE($D260:$D266,E$1),"")</f>
        <v>0.27850000000000003</v>
      </c>
      <c r="F257" s="164">
        <f t="shared" si="259"/>
        <v>0.26579999999999998</v>
      </c>
      <c r="G257" s="164">
        <f t="shared" si="259"/>
        <v>0.22900000000000001</v>
      </c>
      <c r="H257" s="164">
        <f t="shared" si="259"/>
        <v>0.22670000000000001</v>
      </c>
      <c r="I257" s="164">
        <f t="shared" si="197"/>
        <v>4.4299999999999992E-2</v>
      </c>
    </row>
    <row r="258" spans="1:9" x14ac:dyDescent="0.3">
      <c r="A258" s="140" t="s">
        <v>1437</v>
      </c>
      <c r="B258" s="140"/>
      <c r="C258" s="140"/>
      <c r="D258" s="140"/>
      <c r="E258" s="164" t="str">
        <f t="shared" ref="E258:H258" si="260">IF(LEFT($A258,7)="State A",LARGE($D261:$D267,E$1),"")</f>
        <v/>
      </c>
      <c r="F258" s="164" t="str">
        <f t="shared" si="260"/>
        <v/>
      </c>
      <c r="G258" s="164" t="str">
        <f t="shared" si="260"/>
        <v/>
      </c>
      <c r="H258" s="164" t="str">
        <f t="shared" si="260"/>
        <v/>
      </c>
      <c r="I258" s="164" t="str">
        <f t="shared" si="197"/>
        <v/>
      </c>
    </row>
    <row r="259" spans="1:9" x14ac:dyDescent="0.3">
      <c r="A259" s="110" t="s">
        <v>1438</v>
      </c>
      <c r="B259" s="110" t="s">
        <v>1439</v>
      </c>
      <c r="C259" s="110" t="s">
        <v>1440</v>
      </c>
      <c r="D259" s="110" t="s">
        <v>1441</v>
      </c>
      <c r="E259" s="164" t="str">
        <f t="shared" ref="E259:H259" si="261">IF(LEFT($A259,7)="State A",LARGE($D262:$D268,E$1),"")</f>
        <v/>
      </c>
      <c r="F259" s="164" t="str">
        <f t="shared" si="261"/>
        <v/>
      </c>
      <c r="G259" s="164" t="str">
        <f t="shared" si="261"/>
        <v/>
      </c>
      <c r="H259" s="164" t="str">
        <f t="shared" si="261"/>
        <v/>
      </c>
      <c r="I259" s="164" t="str">
        <f t="shared" ref="I259:I322" si="262">IF(LEFT($A259,7)="State A",AVERAGE(E259-G259, F259-H259),"")</f>
        <v/>
      </c>
    </row>
    <row r="260" spans="1:9" x14ac:dyDescent="0.3">
      <c r="A260" s="110" t="s">
        <v>1445</v>
      </c>
      <c r="B260" s="110" t="s">
        <v>1537</v>
      </c>
      <c r="C260" s="160">
        <v>26280</v>
      </c>
      <c r="D260" s="161">
        <v>0.27850000000000003</v>
      </c>
      <c r="E260" s="164" t="str">
        <f t="shared" ref="E260:H260" si="263">IF(LEFT($A260,7)="State A",LARGE($D263:$D269,E$1),"")</f>
        <v/>
      </c>
      <c r="F260" s="164" t="str">
        <f t="shared" si="263"/>
        <v/>
      </c>
      <c r="G260" s="164" t="str">
        <f t="shared" si="263"/>
        <v/>
      </c>
      <c r="H260" s="164" t="str">
        <f t="shared" si="263"/>
        <v/>
      </c>
      <c r="I260" s="164" t="str">
        <f t="shared" si="262"/>
        <v/>
      </c>
    </row>
    <row r="261" spans="1:9" x14ac:dyDescent="0.3">
      <c r="A261" s="110" t="s">
        <v>1445</v>
      </c>
      <c r="B261" s="110" t="s">
        <v>1538</v>
      </c>
      <c r="C261" s="160">
        <v>25077</v>
      </c>
      <c r="D261" s="161">
        <v>0.26579999999999998</v>
      </c>
      <c r="E261" s="164" t="str">
        <f t="shared" ref="E261:H261" si="264">IF(LEFT($A261,7)="State A",LARGE($D264:$D270,E$1),"")</f>
        <v/>
      </c>
      <c r="F261" s="164" t="str">
        <f t="shared" si="264"/>
        <v/>
      </c>
      <c r="G261" s="164" t="str">
        <f t="shared" si="264"/>
        <v/>
      </c>
      <c r="H261" s="164" t="str">
        <f t="shared" si="264"/>
        <v/>
      </c>
      <c r="I261" s="164" t="str">
        <f t="shared" si="262"/>
        <v/>
      </c>
    </row>
    <row r="262" spans="1:9" x14ac:dyDescent="0.3">
      <c r="A262" s="110" t="s">
        <v>1442</v>
      </c>
      <c r="B262" s="110" t="s">
        <v>1539</v>
      </c>
      <c r="C262" s="160">
        <v>21606</v>
      </c>
      <c r="D262" s="161">
        <v>0.22900000000000001</v>
      </c>
      <c r="E262" s="164" t="str">
        <f t="shared" ref="E262:H262" si="265">IF(LEFT($A262,7)="State A",LARGE($D265:$D271,E$1),"")</f>
        <v/>
      </c>
      <c r="F262" s="164" t="str">
        <f t="shared" si="265"/>
        <v/>
      </c>
      <c r="G262" s="164" t="str">
        <f t="shared" si="265"/>
        <v/>
      </c>
      <c r="H262" s="164" t="str">
        <f t="shared" si="265"/>
        <v/>
      </c>
      <c r="I262" s="164" t="str">
        <f t="shared" si="262"/>
        <v/>
      </c>
    </row>
    <row r="263" spans="1:9" x14ac:dyDescent="0.3">
      <c r="A263" s="110" t="s">
        <v>1442</v>
      </c>
      <c r="B263" s="110" t="s">
        <v>1540</v>
      </c>
      <c r="C263" s="160">
        <v>21387</v>
      </c>
      <c r="D263" s="161">
        <v>0.22670000000000001</v>
      </c>
      <c r="E263" s="164" t="str">
        <f t="shared" ref="E263:H263" si="266">IF(LEFT($A263,7)="State A",LARGE($D266:$D272,E$1),"")</f>
        <v/>
      </c>
      <c r="F263" s="164" t="str">
        <f t="shared" si="266"/>
        <v/>
      </c>
      <c r="G263" s="164" t="str">
        <f t="shared" si="266"/>
        <v/>
      </c>
      <c r="H263" s="164" t="str">
        <f t="shared" si="266"/>
        <v/>
      </c>
      <c r="I263" s="164" t="str">
        <f t="shared" si="262"/>
        <v/>
      </c>
    </row>
    <row r="264" spans="1:9" x14ac:dyDescent="0.3">
      <c r="A264" s="140" t="s">
        <v>1448</v>
      </c>
      <c r="B264" s="140"/>
      <c r="C264" s="140"/>
      <c r="D264" s="140"/>
      <c r="E264" s="164" t="str">
        <f t="shared" ref="E264:H264" si="267">IF(LEFT($A264,7)="State A",LARGE($D267:$D273,E$1),"")</f>
        <v/>
      </c>
      <c r="F264" s="164" t="str">
        <f t="shared" si="267"/>
        <v/>
      </c>
      <c r="G264" s="164" t="str">
        <f t="shared" si="267"/>
        <v/>
      </c>
      <c r="H264" s="164" t="str">
        <f t="shared" si="267"/>
        <v/>
      </c>
      <c r="I264" s="164" t="str">
        <f t="shared" si="262"/>
        <v/>
      </c>
    </row>
    <row r="265" spans="1:9" x14ac:dyDescent="0.3">
      <c r="A265" s="162"/>
      <c r="B265" s="140"/>
      <c r="C265" s="140"/>
      <c r="D265" s="140"/>
      <c r="E265" s="164" t="str">
        <f t="shared" ref="E265:H265" si="268">IF(LEFT($A265,7)="State A",LARGE($D268:$D274,E$1),"")</f>
        <v/>
      </c>
      <c r="F265" s="164" t="str">
        <f t="shared" si="268"/>
        <v/>
      </c>
      <c r="G265" s="164" t="str">
        <f t="shared" si="268"/>
        <v/>
      </c>
      <c r="H265" s="164" t="str">
        <f t="shared" si="268"/>
        <v/>
      </c>
      <c r="I265" s="164" t="str">
        <f t="shared" si="262"/>
        <v/>
      </c>
    </row>
    <row r="266" spans="1:9" x14ac:dyDescent="0.3">
      <c r="A266" s="162" t="s">
        <v>1449</v>
      </c>
      <c r="B266" s="140"/>
      <c r="C266" s="140"/>
      <c r="D266" s="140"/>
      <c r="E266" s="164" t="str">
        <f t="shared" ref="E266:H266" si="269">IF(LEFT($A266,7)="State A",LARGE($D269:$D275,E$1),"")</f>
        <v/>
      </c>
      <c r="F266" s="164" t="str">
        <f t="shared" si="269"/>
        <v/>
      </c>
      <c r="G266" s="164" t="str">
        <f t="shared" si="269"/>
        <v/>
      </c>
      <c r="H266" s="164" t="str">
        <f t="shared" si="269"/>
        <v/>
      </c>
      <c r="I266" s="164" t="str">
        <f t="shared" si="262"/>
        <v/>
      </c>
    </row>
    <row r="267" spans="1:9" x14ac:dyDescent="0.3">
      <c r="A267" s="162" t="s">
        <v>1450</v>
      </c>
      <c r="B267" s="140"/>
      <c r="C267" s="140"/>
      <c r="D267" s="140"/>
      <c r="E267" s="164" t="str">
        <f t="shared" ref="E267:H267" si="270">IF(LEFT($A267,7)="State A",LARGE($D270:$D276,E$1),"")</f>
        <v/>
      </c>
      <c r="F267" s="164" t="str">
        <f t="shared" si="270"/>
        <v/>
      </c>
      <c r="G267" s="164" t="str">
        <f t="shared" si="270"/>
        <v/>
      </c>
      <c r="H267" s="164" t="str">
        <f t="shared" si="270"/>
        <v/>
      </c>
      <c r="I267" s="164" t="str">
        <f t="shared" si="262"/>
        <v/>
      </c>
    </row>
    <row r="268" spans="1:9" x14ac:dyDescent="0.3">
      <c r="A268" s="162" t="s">
        <v>1451</v>
      </c>
      <c r="B268" s="140"/>
      <c r="C268" s="140"/>
      <c r="D268" s="140"/>
      <c r="E268" s="164" t="str">
        <f t="shared" ref="E268:H268" si="271">IF(LEFT($A268,7)="State A",LARGE($D271:$D277,E$1),"")</f>
        <v/>
      </c>
      <c r="F268" s="164" t="str">
        <f t="shared" si="271"/>
        <v/>
      </c>
      <c r="G268" s="164" t="str">
        <f t="shared" si="271"/>
        <v/>
      </c>
      <c r="H268" s="164" t="str">
        <f t="shared" si="271"/>
        <v/>
      </c>
      <c r="I268" s="164" t="str">
        <f t="shared" si="262"/>
        <v/>
      </c>
    </row>
    <row r="269" spans="1:9" x14ac:dyDescent="0.3">
      <c r="A269" s="140"/>
      <c r="B269" s="140"/>
      <c r="C269" s="140"/>
      <c r="D269" s="140"/>
      <c r="E269" s="164" t="str">
        <f t="shared" ref="E269:H269" si="272">IF(LEFT($A269,7)="State A",LARGE($D272:$D278,E$1),"")</f>
        <v/>
      </c>
      <c r="F269" s="164" t="str">
        <f t="shared" si="272"/>
        <v/>
      </c>
      <c r="G269" s="164" t="str">
        <f t="shared" si="272"/>
        <v/>
      </c>
      <c r="H269" s="164" t="str">
        <f t="shared" si="272"/>
        <v/>
      </c>
      <c r="I269" s="164" t="str">
        <f t="shared" si="262"/>
        <v/>
      </c>
    </row>
    <row r="270" spans="1:9" x14ac:dyDescent="0.3">
      <c r="A270" s="163" t="s">
        <v>1452</v>
      </c>
      <c r="B270" s="140"/>
      <c r="C270" s="140"/>
      <c r="D270" s="140"/>
      <c r="E270" s="164" t="str">
        <f t="shared" ref="E270:H270" si="273">IF(LEFT($A270,7)="State A",LARGE($D273:$D279,E$1),"")</f>
        <v/>
      </c>
      <c r="F270" s="164" t="str">
        <f t="shared" si="273"/>
        <v/>
      </c>
      <c r="G270" s="164" t="str">
        <f t="shared" si="273"/>
        <v/>
      </c>
      <c r="H270" s="164" t="str">
        <f t="shared" si="273"/>
        <v/>
      </c>
      <c r="I270" s="164" t="str">
        <f t="shared" si="262"/>
        <v/>
      </c>
    </row>
    <row r="271" spans="1:9" x14ac:dyDescent="0.3">
      <c r="A271" s="140" t="s">
        <v>413</v>
      </c>
      <c r="B271" s="140"/>
      <c r="C271" s="140"/>
      <c r="D271" s="140"/>
      <c r="E271" s="164" t="str">
        <f t="shared" ref="E271:H271" si="274">IF(LEFT($A271,7)="State A",LARGE($D274:$D280,E$1),"")</f>
        <v/>
      </c>
      <c r="F271" s="164" t="str">
        <f t="shared" si="274"/>
        <v/>
      </c>
      <c r="G271" s="164" t="str">
        <f t="shared" si="274"/>
        <v/>
      </c>
      <c r="H271" s="164" t="str">
        <f t="shared" si="274"/>
        <v/>
      </c>
      <c r="I271" s="164" t="str">
        <f t="shared" si="262"/>
        <v/>
      </c>
    </row>
    <row r="272" spans="1:9" x14ac:dyDescent="0.3">
      <c r="A272" s="140" t="s">
        <v>1541</v>
      </c>
      <c r="B272" s="140"/>
      <c r="C272" s="140"/>
      <c r="D272" s="140"/>
      <c r="E272" s="164">
        <f t="shared" ref="E272:H272" si="275">IF(LEFT($A272,7)="State A",LARGE($D275:$D281,E$1),"")</f>
        <v>0.36470000000000002</v>
      </c>
      <c r="F272" s="164">
        <f t="shared" si="275"/>
        <v>0.36180000000000001</v>
      </c>
      <c r="G272" s="164">
        <f t="shared" si="275"/>
        <v>0.13689999999999999</v>
      </c>
      <c r="H272" s="164">
        <f t="shared" si="275"/>
        <v>0.1366</v>
      </c>
      <c r="I272" s="164">
        <f t="shared" si="262"/>
        <v>0.22650000000000003</v>
      </c>
    </row>
    <row r="273" spans="1:9" x14ac:dyDescent="0.3">
      <c r="A273" s="140" t="s">
        <v>1437</v>
      </c>
      <c r="B273" s="140"/>
      <c r="C273" s="140"/>
      <c r="D273" s="140"/>
      <c r="E273" s="164" t="str">
        <f t="shared" ref="E273:H273" si="276">IF(LEFT($A273,7)="State A",LARGE($D276:$D282,E$1),"")</f>
        <v/>
      </c>
      <c r="F273" s="164" t="str">
        <f t="shared" si="276"/>
        <v/>
      </c>
      <c r="G273" s="164" t="str">
        <f t="shared" si="276"/>
        <v/>
      </c>
      <c r="H273" s="164" t="str">
        <f t="shared" si="276"/>
        <v/>
      </c>
      <c r="I273" s="164" t="str">
        <f t="shared" si="262"/>
        <v/>
      </c>
    </row>
    <row r="274" spans="1:9" x14ac:dyDescent="0.3">
      <c r="A274" s="110" t="s">
        <v>1438</v>
      </c>
      <c r="B274" s="110" t="s">
        <v>1439</v>
      </c>
      <c r="C274" s="110" t="s">
        <v>1440</v>
      </c>
      <c r="D274" s="110" t="s">
        <v>1441</v>
      </c>
      <c r="E274" s="164" t="str">
        <f t="shared" ref="E274:H274" si="277">IF(LEFT($A274,7)="State A",LARGE($D277:$D283,E$1),"")</f>
        <v/>
      </c>
      <c r="F274" s="164" t="str">
        <f t="shared" si="277"/>
        <v/>
      </c>
      <c r="G274" s="164" t="str">
        <f t="shared" si="277"/>
        <v/>
      </c>
      <c r="H274" s="164" t="str">
        <f t="shared" si="277"/>
        <v/>
      </c>
      <c r="I274" s="164" t="str">
        <f t="shared" si="262"/>
        <v/>
      </c>
    </row>
    <row r="275" spans="1:9" ht="13.8" customHeight="1" x14ac:dyDescent="0.3">
      <c r="A275" s="110" t="s">
        <v>1445</v>
      </c>
      <c r="B275" s="110" t="s">
        <v>1542</v>
      </c>
      <c r="C275" s="160">
        <v>20272</v>
      </c>
      <c r="D275" s="161">
        <v>0.36470000000000002</v>
      </c>
      <c r="E275" s="164" t="str">
        <f t="shared" ref="E275:H275" si="278">IF(LEFT($A275,7)="State A",LARGE($D278:$D284,E$1),"")</f>
        <v/>
      </c>
      <c r="F275" s="164" t="str">
        <f t="shared" si="278"/>
        <v/>
      </c>
      <c r="G275" s="164" t="str">
        <f t="shared" si="278"/>
        <v/>
      </c>
      <c r="H275" s="164" t="str">
        <f t="shared" si="278"/>
        <v/>
      </c>
      <c r="I275" s="164" t="str">
        <f t="shared" si="262"/>
        <v/>
      </c>
    </row>
    <row r="276" spans="1:9" x14ac:dyDescent="0.3">
      <c r="A276" s="110"/>
      <c r="B276" s="110"/>
      <c r="C276" s="160"/>
      <c r="D276" s="161"/>
      <c r="E276" s="164" t="str">
        <f t="shared" ref="E276:H276" si="279">IF(LEFT($A276,7)="State A",LARGE($D279:$D285,E$1),"")</f>
        <v/>
      </c>
      <c r="F276" s="164" t="str">
        <f t="shared" si="279"/>
        <v/>
      </c>
      <c r="G276" s="164" t="str">
        <f t="shared" si="279"/>
        <v/>
      </c>
      <c r="H276" s="164" t="str">
        <f t="shared" si="279"/>
        <v/>
      </c>
      <c r="I276" s="164" t="str">
        <f t="shared" si="262"/>
        <v/>
      </c>
    </row>
    <row r="277" spans="1:9" ht="13.8" customHeight="1" x14ac:dyDescent="0.3">
      <c r="A277" s="110" t="s">
        <v>1445</v>
      </c>
      <c r="B277" s="110" t="s">
        <v>1543</v>
      </c>
      <c r="C277" s="160">
        <v>20108</v>
      </c>
      <c r="D277" s="161">
        <v>0.36180000000000001</v>
      </c>
      <c r="E277" s="164" t="str">
        <f t="shared" ref="E277:H277" si="280">IF(LEFT($A277,7)="State A",LARGE($D280:$D286,E$1),"")</f>
        <v/>
      </c>
      <c r="F277" s="164" t="str">
        <f t="shared" si="280"/>
        <v/>
      </c>
      <c r="G277" s="164" t="str">
        <f t="shared" si="280"/>
        <v/>
      </c>
      <c r="H277" s="164" t="str">
        <f t="shared" si="280"/>
        <v/>
      </c>
      <c r="I277" s="164" t="str">
        <f t="shared" si="262"/>
        <v/>
      </c>
    </row>
    <row r="278" spans="1:9" x14ac:dyDescent="0.3">
      <c r="A278" s="110"/>
      <c r="B278" s="110"/>
      <c r="C278" s="160"/>
      <c r="D278" s="161"/>
      <c r="E278" s="164" t="str">
        <f t="shared" ref="E278:H278" si="281">IF(LEFT($A278,7)="State A",LARGE($D281:$D287,E$1),"")</f>
        <v/>
      </c>
      <c r="F278" s="164" t="str">
        <f t="shared" si="281"/>
        <v/>
      </c>
      <c r="G278" s="164" t="str">
        <f t="shared" si="281"/>
        <v/>
      </c>
      <c r="H278" s="164" t="str">
        <f t="shared" si="281"/>
        <v/>
      </c>
      <c r="I278" s="164" t="str">
        <f t="shared" si="262"/>
        <v/>
      </c>
    </row>
    <row r="279" spans="1:9" x14ac:dyDescent="0.3">
      <c r="A279" s="110" t="s">
        <v>1442</v>
      </c>
      <c r="B279" s="110" t="s">
        <v>1544</v>
      </c>
      <c r="C279" s="160">
        <v>7612</v>
      </c>
      <c r="D279" s="161">
        <v>0.13689999999999999</v>
      </c>
      <c r="E279" s="164" t="str">
        <f t="shared" ref="E279:H279" si="282">IF(LEFT($A279,7)="State A",LARGE($D282:$D288,E$1),"")</f>
        <v/>
      </c>
      <c r="F279" s="164" t="str">
        <f t="shared" si="282"/>
        <v/>
      </c>
      <c r="G279" s="164" t="str">
        <f t="shared" si="282"/>
        <v/>
      </c>
      <c r="H279" s="164" t="str">
        <f t="shared" si="282"/>
        <v/>
      </c>
      <c r="I279" s="164" t="str">
        <f t="shared" si="262"/>
        <v/>
      </c>
    </row>
    <row r="280" spans="1:9" x14ac:dyDescent="0.3">
      <c r="A280" s="110" t="s">
        <v>1442</v>
      </c>
      <c r="B280" s="110" t="s">
        <v>1545</v>
      </c>
      <c r="C280" s="160">
        <v>7592</v>
      </c>
      <c r="D280" s="161">
        <v>0.1366</v>
      </c>
      <c r="E280" s="164" t="str">
        <f t="shared" ref="E280:H280" si="283">IF(LEFT($A280,7)="State A",LARGE($D283:$D289,E$1),"")</f>
        <v/>
      </c>
      <c r="F280" s="164" t="str">
        <f t="shared" si="283"/>
        <v/>
      </c>
      <c r="G280" s="164" t="str">
        <f t="shared" si="283"/>
        <v/>
      </c>
      <c r="H280" s="164" t="str">
        <f t="shared" si="283"/>
        <v/>
      </c>
      <c r="I280" s="164" t="str">
        <f t="shared" si="262"/>
        <v/>
      </c>
    </row>
    <row r="281" spans="1:9" x14ac:dyDescent="0.3">
      <c r="A281" s="140" t="s">
        <v>1448</v>
      </c>
      <c r="B281" s="140"/>
      <c r="C281" s="140"/>
      <c r="D281" s="140"/>
      <c r="E281" s="164" t="str">
        <f t="shared" ref="E281:H281" si="284">IF(LEFT($A281,7)="State A",LARGE($D284:$D290,E$1),"")</f>
        <v/>
      </c>
      <c r="F281" s="164" t="str">
        <f t="shared" si="284"/>
        <v/>
      </c>
      <c r="G281" s="164" t="str">
        <f t="shared" si="284"/>
        <v/>
      </c>
      <c r="H281" s="164" t="str">
        <f t="shared" si="284"/>
        <v/>
      </c>
      <c r="I281" s="164" t="str">
        <f t="shared" si="262"/>
        <v/>
      </c>
    </row>
    <row r="282" spans="1:9" x14ac:dyDescent="0.3">
      <c r="A282" s="162"/>
      <c r="B282" s="140"/>
      <c r="C282" s="140"/>
      <c r="D282" s="140"/>
      <c r="E282" s="164" t="str">
        <f t="shared" ref="E282:H282" si="285">IF(LEFT($A282,7)="State A",LARGE($D285:$D291,E$1),"")</f>
        <v/>
      </c>
      <c r="F282" s="164" t="str">
        <f t="shared" si="285"/>
        <v/>
      </c>
      <c r="G282" s="164" t="str">
        <f t="shared" si="285"/>
        <v/>
      </c>
      <c r="H282" s="164" t="str">
        <f t="shared" si="285"/>
        <v/>
      </c>
      <c r="I282" s="164" t="str">
        <f t="shared" si="262"/>
        <v/>
      </c>
    </row>
    <row r="283" spans="1:9" x14ac:dyDescent="0.3">
      <c r="A283" s="162" t="s">
        <v>1449</v>
      </c>
      <c r="B283" s="140"/>
      <c r="C283" s="140"/>
      <c r="D283" s="140"/>
      <c r="E283" s="164" t="str">
        <f t="shared" ref="E283:H283" si="286">IF(LEFT($A283,7)="State A",LARGE($D286:$D292,E$1),"")</f>
        <v/>
      </c>
      <c r="F283" s="164" t="str">
        <f t="shared" si="286"/>
        <v/>
      </c>
      <c r="G283" s="164" t="str">
        <f t="shared" si="286"/>
        <v/>
      </c>
      <c r="H283" s="164" t="str">
        <f t="shared" si="286"/>
        <v/>
      </c>
      <c r="I283" s="164" t="str">
        <f t="shared" si="262"/>
        <v/>
      </c>
    </row>
    <row r="284" spans="1:9" x14ac:dyDescent="0.3">
      <c r="A284" s="162" t="s">
        <v>1450</v>
      </c>
      <c r="B284" s="140"/>
      <c r="C284" s="140"/>
      <c r="D284" s="140"/>
      <c r="E284" s="164" t="str">
        <f t="shared" ref="E284:H284" si="287">IF(LEFT($A284,7)="State A",LARGE($D287:$D293,E$1),"")</f>
        <v/>
      </c>
      <c r="F284" s="164" t="str">
        <f t="shared" si="287"/>
        <v/>
      </c>
      <c r="G284" s="164" t="str">
        <f t="shared" si="287"/>
        <v/>
      </c>
      <c r="H284" s="164" t="str">
        <f t="shared" si="287"/>
        <v/>
      </c>
      <c r="I284" s="164" t="str">
        <f t="shared" si="262"/>
        <v/>
      </c>
    </row>
    <row r="285" spans="1:9" x14ac:dyDescent="0.3">
      <c r="A285" s="162" t="s">
        <v>1451</v>
      </c>
      <c r="B285" s="140"/>
      <c r="C285" s="140"/>
      <c r="D285" s="140"/>
      <c r="E285" s="164" t="str">
        <f t="shared" ref="E285:H285" si="288">IF(LEFT($A285,7)="State A",LARGE($D288:$D294,E$1),"")</f>
        <v/>
      </c>
      <c r="F285" s="164" t="str">
        <f t="shared" si="288"/>
        <v/>
      </c>
      <c r="G285" s="164" t="str">
        <f t="shared" si="288"/>
        <v/>
      </c>
      <c r="H285" s="164" t="str">
        <f t="shared" si="288"/>
        <v/>
      </c>
      <c r="I285" s="164" t="str">
        <f t="shared" si="262"/>
        <v/>
      </c>
    </row>
    <row r="286" spans="1:9" x14ac:dyDescent="0.3">
      <c r="A286" s="140"/>
      <c r="B286" s="140"/>
      <c r="C286" s="140"/>
      <c r="D286" s="140"/>
      <c r="E286" s="164" t="str">
        <f t="shared" ref="E286:H286" si="289">IF(LEFT($A286,7)="State A",LARGE($D289:$D295,E$1),"")</f>
        <v/>
      </c>
      <c r="F286" s="164" t="str">
        <f t="shared" si="289"/>
        <v/>
      </c>
      <c r="G286" s="164" t="str">
        <f t="shared" si="289"/>
        <v/>
      </c>
      <c r="H286" s="164" t="str">
        <f t="shared" si="289"/>
        <v/>
      </c>
      <c r="I286" s="164" t="str">
        <f t="shared" si="262"/>
        <v/>
      </c>
    </row>
    <row r="287" spans="1:9" x14ac:dyDescent="0.3">
      <c r="A287" s="163" t="s">
        <v>1452</v>
      </c>
      <c r="B287" s="140"/>
      <c r="C287" s="140"/>
      <c r="D287" s="140"/>
      <c r="E287" s="164" t="str">
        <f t="shared" ref="E287:H287" si="290">IF(LEFT($A287,7)="State A",LARGE($D290:$D296,E$1),"")</f>
        <v/>
      </c>
      <c r="F287" s="164" t="str">
        <f t="shared" si="290"/>
        <v/>
      </c>
      <c r="G287" s="164" t="str">
        <f t="shared" si="290"/>
        <v/>
      </c>
      <c r="H287" s="164" t="str">
        <f t="shared" si="290"/>
        <v/>
      </c>
      <c r="I287" s="164" t="str">
        <f t="shared" si="262"/>
        <v/>
      </c>
    </row>
    <row r="288" spans="1:9" x14ac:dyDescent="0.3">
      <c r="A288" s="140" t="s">
        <v>413</v>
      </c>
      <c r="B288" s="140"/>
      <c r="C288" s="140"/>
      <c r="D288" s="140"/>
      <c r="E288" s="164" t="str">
        <f t="shared" ref="E288:H288" si="291">IF(LEFT($A288,7)="State A",LARGE($D291:$D297,E$1),"")</f>
        <v/>
      </c>
      <c r="F288" s="164" t="str">
        <f t="shared" si="291"/>
        <v/>
      </c>
      <c r="G288" s="164" t="str">
        <f t="shared" si="291"/>
        <v/>
      </c>
      <c r="H288" s="164" t="str">
        <f t="shared" si="291"/>
        <v/>
      </c>
      <c r="I288" s="164" t="str">
        <f t="shared" si="262"/>
        <v/>
      </c>
    </row>
    <row r="289" spans="1:9" x14ac:dyDescent="0.3">
      <c r="A289" s="140" t="s">
        <v>1546</v>
      </c>
      <c r="B289" s="140"/>
      <c r="C289" s="140"/>
      <c r="D289" s="140"/>
      <c r="E289" s="164">
        <f t="shared" ref="E289:H289" si="292">IF(LEFT($A289,7)="State A",LARGE($D292:$D298,E$1),"")</f>
        <v>0.30599999999999999</v>
      </c>
      <c r="F289" s="164">
        <f t="shared" si="292"/>
        <v>0.2949</v>
      </c>
      <c r="G289" s="164">
        <f t="shared" si="292"/>
        <v>0.20469999999999999</v>
      </c>
      <c r="H289" s="164">
        <f t="shared" si="292"/>
        <v>0.19439999999999999</v>
      </c>
      <c r="I289" s="164">
        <f t="shared" si="262"/>
        <v>0.1009</v>
      </c>
    </row>
    <row r="290" spans="1:9" x14ac:dyDescent="0.3">
      <c r="A290" s="140" t="s">
        <v>1437</v>
      </c>
      <c r="B290" s="140"/>
      <c r="C290" s="140"/>
      <c r="D290" s="140"/>
      <c r="E290" s="164" t="str">
        <f t="shared" ref="E290:H290" si="293">IF(LEFT($A290,7)="State A",LARGE($D293:$D299,E$1),"")</f>
        <v/>
      </c>
      <c r="F290" s="164" t="str">
        <f t="shared" si="293"/>
        <v/>
      </c>
      <c r="G290" s="164" t="str">
        <f t="shared" si="293"/>
        <v/>
      </c>
      <c r="H290" s="164" t="str">
        <f t="shared" si="293"/>
        <v/>
      </c>
      <c r="I290" s="164" t="str">
        <f t="shared" si="262"/>
        <v/>
      </c>
    </row>
    <row r="291" spans="1:9" x14ac:dyDescent="0.3">
      <c r="A291" s="110" t="s">
        <v>1438</v>
      </c>
      <c r="B291" s="110" t="s">
        <v>1439</v>
      </c>
      <c r="C291" s="110" t="s">
        <v>1440</v>
      </c>
      <c r="D291" s="110" t="s">
        <v>1441</v>
      </c>
      <c r="E291" s="164" t="str">
        <f t="shared" ref="E291:H291" si="294">IF(LEFT($A291,7)="State A",LARGE($D294:$D300,E$1),"")</f>
        <v/>
      </c>
      <c r="F291" s="164" t="str">
        <f t="shared" si="294"/>
        <v/>
      </c>
      <c r="G291" s="164" t="str">
        <f t="shared" si="294"/>
        <v/>
      </c>
      <c r="H291" s="164" t="str">
        <f t="shared" si="294"/>
        <v/>
      </c>
      <c r="I291" s="164" t="str">
        <f t="shared" si="262"/>
        <v/>
      </c>
    </row>
    <row r="292" spans="1:9" ht="13.8" customHeight="1" x14ac:dyDescent="0.3">
      <c r="A292" s="110" t="s">
        <v>1445</v>
      </c>
      <c r="B292" s="110" t="s">
        <v>1547</v>
      </c>
      <c r="C292" s="160">
        <v>19431</v>
      </c>
      <c r="D292" s="161">
        <v>0.30599999999999999</v>
      </c>
      <c r="E292" s="164" t="str">
        <f t="shared" ref="E292:H292" si="295">IF(LEFT($A292,7)="State A",LARGE($D295:$D301,E$1),"")</f>
        <v/>
      </c>
      <c r="F292" s="164" t="str">
        <f t="shared" si="295"/>
        <v/>
      </c>
      <c r="G292" s="164" t="str">
        <f t="shared" si="295"/>
        <v/>
      </c>
      <c r="H292" s="164" t="str">
        <f t="shared" si="295"/>
        <v/>
      </c>
      <c r="I292" s="164" t="str">
        <f t="shared" si="262"/>
        <v/>
      </c>
    </row>
    <row r="293" spans="1:9" x14ac:dyDescent="0.3">
      <c r="A293" s="110"/>
      <c r="B293" s="110"/>
      <c r="C293" s="160"/>
      <c r="D293" s="161"/>
      <c r="E293" s="164" t="str">
        <f t="shared" ref="E293:H293" si="296">IF(LEFT($A293,7)="State A",LARGE($D296:$D302,E$1),"")</f>
        <v/>
      </c>
      <c r="F293" s="164" t="str">
        <f t="shared" si="296"/>
        <v/>
      </c>
      <c r="G293" s="164" t="str">
        <f t="shared" si="296"/>
        <v/>
      </c>
      <c r="H293" s="164" t="str">
        <f t="shared" si="296"/>
        <v/>
      </c>
      <c r="I293" s="164" t="str">
        <f t="shared" si="262"/>
        <v/>
      </c>
    </row>
    <row r="294" spans="1:9" ht="27.6" customHeight="1" x14ac:dyDescent="0.3">
      <c r="A294" s="110" t="s">
        <v>1445</v>
      </c>
      <c r="B294" s="110" t="s">
        <v>1548</v>
      </c>
      <c r="C294" s="160">
        <v>18727</v>
      </c>
      <c r="D294" s="161">
        <v>0.2949</v>
      </c>
      <c r="E294" s="164" t="str">
        <f t="shared" ref="E294:H294" si="297">IF(LEFT($A294,7)="State A",LARGE($D297:$D303,E$1),"")</f>
        <v/>
      </c>
      <c r="F294" s="164" t="str">
        <f t="shared" si="297"/>
        <v/>
      </c>
      <c r="G294" s="164" t="str">
        <f t="shared" si="297"/>
        <v/>
      </c>
      <c r="H294" s="164" t="str">
        <f t="shared" si="297"/>
        <v/>
      </c>
      <c r="I294" s="164" t="str">
        <f t="shared" si="262"/>
        <v/>
      </c>
    </row>
    <row r="295" spans="1:9" x14ac:dyDescent="0.3">
      <c r="A295" s="110"/>
      <c r="B295" s="110"/>
      <c r="C295" s="160"/>
      <c r="D295" s="161"/>
      <c r="E295" s="164" t="str">
        <f t="shared" ref="E295:H295" si="298">IF(LEFT($A295,7)="State A",LARGE($D298:$D304,E$1),"")</f>
        <v/>
      </c>
      <c r="F295" s="164" t="str">
        <f t="shared" si="298"/>
        <v/>
      </c>
      <c r="G295" s="164" t="str">
        <f t="shared" si="298"/>
        <v/>
      </c>
      <c r="H295" s="164" t="str">
        <f t="shared" si="298"/>
        <v/>
      </c>
      <c r="I295" s="164" t="str">
        <f t="shared" si="262"/>
        <v/>
      </c>
    </row>
    <row r="296" spans="1:9" x14ac:dyDescent="0.3">
      <c r="A296" s="110" t="s">
        <v>1442</v>
      </c>
      <c r="B296" s="110" t="s">
        <v>1549</v>
      </c>
      <c r="C296" s="160">
        <v>13002</v>
      </c>
      <c r="D296" s="161">
        <v>0.20469999999999999</v>
      </c>
      <c r="E296" s="164" t="str">
        <f t="shared" ref="E296:H296" si="299">IF(LEFT($A296,7)="State A",LARGE($D299:$D305,E$1),"")</f>
        <v/>
      </c>
      <c r="F296" s="164" t="str">
        <f t="shared" si="299"/>
        <v/>
      </c>
      <c r="G296" s="164" t="str">
        <f t="shared" si="299"/>
        <v/>
      </c>
      <c r="H296" s="164" t="str">
        <f t="shared" si="299"/>
        <v/>
      </c>
      <c r="I296" s="164" t="str">
        <f t="shared" si="262"/>
        <v/>
      </c>
    </row>
    <row r="297" spans="1:9" x14ac:dyDescent="0.3">
      <c r="A297" s="110" t="s">
        <v>1442</v>
      </c>
      <c r="B297" s="110" t="s">
        <v>1550</v>
      </c>
      <c r="C297" s="160">
        <v>12349</v>
      </c>
      <c r="D297" s="161">
        <v>0.19439999999999999</v>
      </c>
      <c r="E297" s="164" t="str">
        <f t="shared" ref="E297:H297" si="300">IF(LEFT($A297,7)="State A",LARGE($D300:$D306,E$1),"")</f>
        <v/>
      </c>
      <c r="F297" s="164" t="str">
        <f t="shared" si="300"/>
        <v/>
      </c>
      <c r="G297" s="164" t="str">
        <f t="shared" si="300"/>
        <v/>
      </c>
      <c r="H297" s="164" t="str">
        <f t="shared" si="300"/>
        <v/>
      </c>
      <c r="I297" s="164" t="str">
        <f t="shared" si="262"/>
        <v/>
      </c>
    </row>
    <row r="298" spans="1:9" x14ac:dyDescent="0.3">
      <c r="A298" s="140" t="s">
        <v>1448</v>
      </c>
      <c r="B298" s="140"/>
      <c r="C298" s="140"/>
      <c r="D298" s="140"/>
      <c r="E298" s="164" t="str">
        <f t="shared" ref="E298:H298" si="301">IF(LEFT($A298,7)="State A",LARGE($D301:$D307,E$1),"")</f>
        <v/>
      </c>
      <c r="F298" s="164" t="str">
        <f t="shared" si="301"/>
        <v/>
      </c>
      <c r="G298" s="164" t="str">
        <f t="shared" si="301"/>
        <v/>
      </c>
      <c r="H298" s="164" t="str">
        <f t="shared" si="301"/>
        <v/>
      </c>
      <c r="I298" s="164" t="str">
        <f t="shared" si="262"/>
        <v/>
      </c>
    </row>
    <row r="299" spans="1:9" x14ac:dyDescent="0.3">
      <c r="A299" s="162"/>
      <c r="B299" s="140"/>
      <c r="C299" s="140"/>
      <c r="D299" s="140"/>
      <c r="E299" s="164" t="str">
        <f t="shared" ref="E299:H299" si="302">IF(LEFT($A299,7)="State A",LARGE($D302:$D308,E$1),"")</f>
        <v/>
      </c>
      <c r="F299" s="164" t="str">
        <f t="shared" si="302"/>
        <v/>
      </c>
      <c r="G299" s="164" t="str">
        <f t="shared" si="302"/>
        <v/>
      </c>
      <c r="H299" s="164" t="str">
        <f t="shared" si="302"/>
        <v/>
      </c>
      <c r="I299" s="164" t="str">
        <f t="shared" si="262"/>
        <v/>
      </c>
    </row>
    <row r="300" spans="1:9" x14ac:dyDescent="0.3">
      <c r="A300" s="162" t="s">
        <v>1449</v>
      </c>
      <c r="B300" s="140"/>
      <c r="C300" s="140"/>
      <c r="D300" s="140"/>
      <c r="E300" s="164" t="str">
        <f t="shared" ref="E300:H300" si="303">IF(LEFT($A300,7)="State A",LARGE($D303:$D309,E$1),"")</f>
        <v/>
      </c>
      <c r="F300" s="164" t="str">
        <f t="shared" si="303"/>
        <v/>
      </c>
      <c r="G300" s="164" t="str">
        <f t="shared" si="303"/>
        <v/>
      </c>
      <c r="H300" s="164" t="str">
        <f t="shared" si="303"/>
        <v/>
      </c>
      <c r="I300" s="164" t="str">
        <f t="shared" si="262"/>
        <v/>
      </c>
    </row>
    <row r="301" spans="1:9" x14ac:dyDescent="0.3">
      <c r="A301" s="162" t="s">
        <v>1450</v>
      </c>
      <c r="B301" s="140"/>
      <c r="C301" s="140"/>
      <c r="D301" s="140"/>
      <c r="E301" s="164" t="str">
        <f t="shared" ref="E301:H301" si="304">IF(LEFT($A301,7)="State A",LARGE($D304:$D310,E$1),"")</f>
        <v/>
      </c>
      <c r="F301" s="164" t="str">
        <f t="shared" si="304"/>
        <v/>
      </c>
      <c r="G301" s="164" t="str">
        <f t="shared" si="304"/>
        <v/>
      </c>
      <c r="H301" s="164" t="str">
        <f t="shared" si="304"/>
        <v/>
      </c>
      <c r="I301" s="164" t="str">
        <f t="shared" si="262"/>
        <v/>
      </c>
    </row>
    <row r="302" spans="1:9" x14ac:dyDescent="0.3">
      <c r="A302" s="162" t="s">
        <v>1451</v>
      </c>
      <c r="B302" s="140"/>
      <c r="C302" s="140"/>
      <c r="D302" s="140"/>
      <c r="E302" s="164" t="str">
        <f t="shared" ref="E302:H302" si="305">IF(LEFT($A302,7)="State A",LARGE($D305:$D311,E$1),"")</f>
        <v/>
      </c>
      <c r="F302" s="164" t="str">
        <f t="shared" si="305"/>
        <v/>
      </c>
      <c r="G302" s="164" t="str">
        <f t="shared" si="305"/>
        <v/>
      </c>
      <c r="H302" s="164" t="str">
        <f t="shared" si="305"/>
        <v/>
      </c>
      <c r="I302" s="164" t="str">
        <f t="shared" si="262"/>
        <v/>
      </c>
    </row>
    <row r="303" spans="1:9" x14ac:dyDescent="0.3">
      <c r="A303" s="140"/>
      <c r="B303" s="140"/>
      <c r="C303" s="140"/>
      <c r="D303" s="140"/>
      <c r="E303" s="164" t="str">
        <f t="shared" ref="E303:H303" si="306">IF(LEFT($A303,7)="State A",LARGE($D306:$D312,E$1),"")</f>
        <v/>
      </c>
      <c r="F303" s="164" t="str">
        <f t="shared" si="306"/>
        <v/>
      </c>
      <c r="G303" s="164" t="str">
        <f t="shared" si="306"/>
        <v/>
      </c>
      <c r="H303" s="164" t="str">
        <f t="shared" si="306"/>
        <v/>
      </c>
      <c r="I303" s="164" t="str">
        <f t="shared" si="262"/>
        <v/>
      </c>
    </row>
    <row r="304" spans="1:9" x14ac:dyDescent="0.3">
      <c r="A304" s="163" t="s">
        <v>1452</v>
      </c>
      <c r="B304" s="140"/>
      <c r="C304" s="140"/>
      <c r="D304" s="140"/>
      <c r="E304" s="164" t="str">
        <f t="shared" ref="E304:H304" si="307">IF(LEFT($A304,7)="State A",LARGE($D307:$D313,E$1),"")</f>
        <v/>
      </c>
      <c r="F304" s="164" t="str">
        <f t="shared" si="307"/>
        <v/>
      </c>
      <c r="G304" s="164" t="str">
        <f t="shared" si="307"/>
        <v/>
      </c>
      <c r="H304" s="164" t="str">
        <f t="shared" si="307"/>
        <v/>
      </c>
      <c r="I304" s="164" t="str">
        <f t="shared" si="262"/>
        <v/>
      </c>
    </row>
    <row r="305" spans="1:9" x14ac:dyDescent="0.3">
      <c r="A305" s="140" t="s">
        <v>413</v>
      </c>
      <c r="B305" s="140"/>
      <c r="C305" s="140"/>
      <c r="D305" s="140"/>
      <c r="E305" s="164" t="str">
        <f t="shared" ref="E305:H305" si="308">IF(LEFT($A305,7)="State A",LARGE($D308:$D314,E$1),"")</f>
        <v/>
      </c>
      <c r="F305" s="164" t="str">
        <f t="shared" si="308"/>
        <v/>
      </c>
      <c r="G305" s="164" t="str">
        <f t="shared" si="308"/>
        <v/>
      </c>
      <c r="H305" s="164" t="str">
        <f t="shared" si="308"/>
        <v/>
      </c>
      <c r="I305" s="164" t="str">
        <f t="shared" si="262"/>
        <v/>
      </c>
    </row>
    <row r="306" spans="1:9" x14ac:dyDescent="0.3">
      <c r="A306" s="140" t="s">
        <v>1551</v>
      </c>
      <c r="B306" s="140"/>
      <c r="C306" s="140"/>
      <c r="D306" s="140"/>
      <c r="E306" s="164">
        <f t="shared" ref="E306:H306" si="309">IF(LEFT($A306,7)="State A",LARGE($D309:$D315,E$1),"")</f>
        <v>0.3352</v>
      </c>
      <c r="F306" s="164">
        <f t="shared" si="309"/>
        <v>0.31950000000000001</v>
      </c>
      <c r="G306" s="164">
        <f t="shared" si="309"/>
        <v>0.1696</v>
      </c>
      <c r="H306" s="164">
        <f t="shared" si="309"/>
        <v>0.16320000000000001</v>
      </c>
      <c r="I306" s="164">
        <f t="shared" si="262"/>
        <v>0.16094999999999998</v>
      </c>
    </row>
    <row r="307" spans="1:9" x14ac:dyDescent="0.3">
      <c r="A307" s="140" t="s">
        <v>1437</v>
      </c>
      <c r="B307" s="140"/>
      <c r="C307" s="140"/>
      <c r="D307" s="140"/>
      <c r="E307" s="164" t="str">
        <f t="shared" ref="E307:H307" si="310">IF(LEFT($A307,7)="State A",LARGE($D310:$D316,E$1),"")</f>
        <v/>
      </c>
      <c r="F307" s="164" t="str">
        <f t="shared" si="310"/>
        <v/>
      </c>
      <c r="G307" s="164" t="str">
        <f t="shared" si="310"/>
        <v/>
      </c>
      <c r="H307" s="164" t="str">
        <f t="shared" si="310"/>
        <v/>
      </c>
      <c r="I307" s="164" t="str">
        <f t="shared" si="262"/>
        <v/>
      </c>
    </row>
    <row r="308" spans="1:9" x14ac:dyDescent="0.3">
      <c r="A308" s="110" t="s">
        <v>1438</v>
      </c>
      <c r="B308" s="110" t="s">
        <v>1439</v>
      </c>
      <c r="C308" s="110" t="s">
        <v>1440</v>
      </c>
      <c r="D308" s="110" t="s">
        <v>1441</v>
      </c>
      <c r="E308" s="164" t="str">
        <f t="shared" ref="E308:H308" si="311">IF(LEFT($A308,7)="State A",LARGE($D311:$D317,E$1),"")</f>
        <v/>
      </c>
      <c r="F308" s="164" t="str">
        <f t="shared" si="311"/>
        <v/>
      </c>
      <c r="G308" s="164" t="str">
        <f t="shared" si="311"/>
        <v/>
      </c>
      <c r="H308" s="164" t="str">
        <f t="shared" si="311"/>
        <v/>
      </c>
      <c r="I308" s="164" t="str">
        <f t="shared" si="262"/>
        <v/>
      </c>
    </row>
    <row r="309" spans="1:9" ht="13.8" customHeight="1" x14ac:dyDescent="0.3">
      <c r="A309" s="110" t="s">
        <v>1445</v>
      </c>
      <c r="B309" s="110" t="s">
        <v>1552</v>
      </c>
      <c r="C309" s="160">
        <v>17878</v>
      </c>
      <c r="D309" s="161">
        <v>0.3352</v>
      </c>
      <c r="E309" s="164" t="str">
        <f t="shared" ref="E309:H309" si="312">IF(LEFT($A309,7)="State A",LARGE($D312:$D318,E$1),"")</f>
        <v/>
      </c>
      <c r="F309" s="164" t="str">
        <f t="shared" si="312"/>
        <v/>
      </c>
      <c r="G309" s="164" t="str">
        <f t="shared" si="312"/>
        <v/>
      </c>
      <c r="H309" s="164" t="str">
        <f t="shared" si="312"/>
        <v/>
      </c>
      <c r="I309" s="164" t="str">
        <f t="shared" si="262"/>
        <v/>
      </c>
    </row>
    <row r="310" spans="1:9" x14ac:dyDescent="0.3">
      <c r="A310" s="110"/>
      <c r="B310" s="110"/>
      <c r="C310" s="160"/>
      <c r="D310" s="161"/>
      <c r="E310" s="164" t="str">
        <f t="shared" ref="E310:H310" si="313">IF(LEFT($A310,7)="State A",LARGE($D313:$D319,E$1),"")</f>
        <v/>
      </c>
      <c r="F310" s="164" t="str">
        <f t="shared" si="313"/>
        <v/>
      </c>
      <c r="G310" s="164" t="str">
        <f t="shared" si="313"/>
        <v/>
      </c>
      <c r="H310" s="164" t="str">
        <f t="shared" si="313"/>
        <v/>
      </c>
      <c r="I310" s="164" t="str">
        <f t="shared" si="262"/>
        <v/>
      </c>
    </row>
    <row r="311" spans="1:9" ht="13.8" customHeight="1" x14ac:dyDescent="0.3">
      <c r="A311" s="110" t="s">
        <v>1445</v>
      </c>
      <c r="B311" s="110" t="s">
        <v>1553</v>
      </c>
      <c r="C311" s="160">
        <v>17039</v>
      </c>
      <c r="D311" s="161">
        <v>0.31950000000000001</v>
      </c>
      <c r="E311" s="164" t="str">
        <f t="shared" ref="E311:H311" si="314">IF(LEFT($A311,7)="State A",LARGE($D314:$D320,E$1),"")</f>
        <v/>
      </c>
      <c r="F311" s="164" t="str">
        <f t="shared" si="314"/>
        <v/>
      </c>
      <c r="G311" s="164" t="str">
        <f t="shared" si="314"/>
        <v/>
      </c>
      <c r="H311" s="164" t="str">
        <f t="shared" si="314"/>
        <v/>
      </c>
      <c r="I311" s="164" t="str">
        <f t="shared" si="262"/>
        <v/>
      </c>
    </row>
    <row r="312" spans="1:9" x14ac:dyDescent="0.3">
      <c r="A312" s="110"/>
      <c r="B312" s="110"/>
      <c r="C312" s="160"/>
      <c r="D312" s="161"/>
      <c r="E312" s="164" t="str">
        <f t="shared" ref="E312:H312" si="315">IF(LEFT($A312,7)="State A",LARGE($D315:$D321,E$1),"")</f>
        <v/>
      </c>
      <c r="F312" s="164" t="str">
        <f t="shared" si="315"/>
        <v/>
      </c>
      <c r="G312" s="164" t="str">
        <f t="shared" si="315"/>
        <v/>
      </c>
      <c r="H312" s="164" t="str">
        <f t="shared" si="315"/>
        <v/>
      </c>
      <c r="I312" s="164" t="str">
        <f t="shared" si="262"/>
        <v/>
      </c>
    </row>
    <row r="313" spans="1:9" x14ac:dyDescent="0.3">
      <c r="A313" s="110" t="s">
        <v>1442</v>
      </c>
      <c r="B313" s="110" t="s">
        <v>1554</v>
      </c>
      <c r="C313" s="160">
        <v>9046</v>
      </c>
      <c r="D313" s="161">
        <v>0.1696</v>
      </c>
      <c r="E313" s="164" t="str">
        <f t="shared" ref="E313:H313" si="316">IF(LEFT($A313,7)="State A",LARGE($D316:$D322,E$1),"")</f>
        <v/>
      </c>
      <c r="F313" s="164" t="str">
        <f t="shared" si="316"/>
        <v/>
      </c>
      <c r="G313" s="164" t="str">
        <f t="shared" si="316"/>
        <v/>
      </c>
      <c r="H313" s="164" t="str">
        <f t="shared" si="316"/>
        <v/>
      </c>
      <c r="I313" s="164" t="str">
        <f t="shared" si="262"/>
        <v/>
      </c>
    </row>
    <row r="314" spans="1:9" x14ac:dyDescent="0.3">
      <c r="A314" s="110" t="s">
        <v>1442</v>
      </c>
      <c r="B314" s="110" t="s">
        <v>1555</v>
      </c>
      <c r="C314" s="160">
        <v>8705</v>
      </c>
      <c r="D314" s="161">
        <v>0.16320000000000001</v>
      </c>
      <c r="E314" s="164" t="str">
        <f t="shared" ref="E314:H314" si="317">IF(LEFT($A314,7)="State A",LARGE($D317:$D323,E$1),"")</f>
        <v/>
      </c>
      <c r="F314" s="164" t="str">
        <f t="shared" si="317"/>
        <v/>
      </c>
      <c r="G314" s="164" t="str">
        <f t="shared" si="317"/>
        <v/>
      </c>
      <c r="H314" s="164" t="str">
        <f t="shared" si="317"/>
        <v/>
      </c>
      <c r="I314" s="164" t="str">
        <f t="shared" si="262"/>
        <v/>
      </c>
    </row>
    <row r="315" spans="1:9" x14ac:dyDescent="0.3">
      <c r="A315" s="110" t="s">
        <v>1487</v>
      </c>
      <c r="B315" s="110" t="s">
        <v>1556</v>
      </c>
      <c r="C315" s="110">
        <v>661</v>
      </c>
      <c r="D315" s="161">
        <v>1.24E-2</v>
      </c>
      <c r="E315" s="164" t="str">
        <f t="shared" ref="E315:H315" si="318">IF(LEFT($A315,7)="State A",LARGE($D318:$D324,E$1),"")</f>
        <v/>
      </c>
      <c r="F315" s="164" t="str">
        <f t="shared" si="318"/>
        <v/>
      </c>
      <c r="G315" s="164" t="str">
        <f t="shared" si="318"/>
        <v/>
      </c>
      <c r="H315" s="164" t="str">
        <f t="shared" si="318"/>
        <v/>
      </c>
      <c r="I315" s="164" t="str">
        <f t="shared" si="262"/>
        <v/>
      </c>
    </row>
    <row r="316" spans="1:9" x14ac:dyDescent="0.3">
      <c r="A316" s="140" t="s">
        <v>1448</v>
      </c>
      <c r="B316" s="140"/>
      <c r="C316" s="140"/>
      <c r="D316" s="140"/>
      <c r="E316" s="164" t="str">
        <f t="shared" ref="E316:H316" si="319">IF(LEFT($A316,7)="State A",LARGE($D319:$D325,E$1),"")</f>
        <v/>
      </c>
      <c r="F316" s="164" t="str">
        <f t="shared" si="319"/>
        <v/>
      </c>
      <c r="G316" s="164" t="str">
        <f t="shared" si="319"/>
        <v/>
      </c>
      <c r="H316" s="164" t="str">
        <f t="shared" si="319"/>
        <v/>
      </c>
      <c r="I316" s="164" t="str">
        <f t="shared" si="262"/>
        <v/>
      </c>
    </row>
    <row r="317" spans="1:9" x14ac:dyDescent="0.3">
      <c r="A317" s="162"/>
      <c r="B317" s="140"/>
      <c r="C317" s="140"/>
      <c r="D317" s="140"/>
      <c r="E317" s="164" t="str">
        <f t="shared" ref="E317:H317" si="320">IF(LEFT($A317,7)="State A",LARGE($D320:$D326,E$1),"")</f>
        <v/>
      </c>
      <c r="F317" s="164" t="str">
        <f t="shared" si="320"/>
        <v/>
      </c>
      <c r="G317" s="164" t="str">
        <f t="shared" si="320"/>
        <v/>
      </c>
      <c r="H317" s="164" t="str">
        <f t="shared" si="320"/>
        <v/>
      </c>
      <c r="I317" s="164" t="str">
        <f t="shared" si="262"/>
        <v/>
      </c>
    </row>
    <row r="318" spans="1:9" x14ac:dyDescent="0.3">
      <c r="A318" s="162" t="s">
        <v>1449</v>
      </c>
      <c r="B318" s="140"/>
      <c r="C318" s="140"/>
      <c r="D318" s="140"/>
      <c r="E318" s="164" t="str">
        <f t="shared" ref="E318:H318" si="321">IF(LEFT($A318,7)="State A",LARGE($D321:$D327,E$1),"")</f>
        <v/>
      </c>
      <c r="F318" s="164" t="str">
        <f t="shared" si="321"/>
        <v/>
      </c>
      <c r="G318" s="164" t="str">
        <f t="shared" si="321"/>
        <v/>
      </c>
      <c r="H318" s="164" t="str">
        <f t="shared" si="321"/>
        <v/>
      </c>
      <c r="I318" s="164" t="str">
        <f t="shared" si="262"/>
        <v/>
      </c>
    </row>
    <row r="319" spans="1:9" x14ac:dyDescent="0.3">
      <c r="A319" s="162" t="s">
        <v>1450</v>
      </c>
      <c r="B319" s="140"/>
      <c r="C319" s="140"/>
      <c r="D319" s="140"/>
      <c r="E319" s="164" t="str">
        <f t="shared" ref="E319:H319" si="322">IF(LEFT($A319,7)="State A",LARGE($D322:$D328,E$1),"")</f>
        <v/>
      </c>
      <c r="F319" s="164" t="str">
        <f t="shared" si="322"/>
        <v/>
      </c>
      <c r="G319" s="164" t="str">
        <f t="shared" si="322"/>
        <v/>
      </c>
      <c r="H319" s="164" t="str">
        <f t="shared" si="322"/>
        <v/>
      </c>
      <c r="I319" s="164" t="str">
        <f t="shared" si="262"/>
        <v/>
      </c>
    </row>
    <row r="320" spans="1:9" x14ac:dyDescent="0.3">
      <c r="A320" s="162" t="s">
        <v>1451</v>
      </c>
      <c r="B320" s="140"/>
      <c r="C320" s="140"/>
      <c r="D320" s="140"/>
      <c r="E320" s="164" t="str">
        <f t="shared" ref="E320:H320" si="323">IF(LEFT($A320,7)="State A",LARGE($D323:$D329,E$1),"")</f>
        <v/>
      </c>
      <c r="F320" s="164" t="str">
        <f t="shared" si="323"/>
        <v/>
      </c>
      <c r="G320" s="164" t="str">
        <f t="shared" si="323"/>
        <v/>
      </c>
      <c r="H320" s="164" t="str">
        <f t="shared" si="323"/>
        <v/>
      </c>
      <c r="I320" s="164" t="str">
        <f t="shared" si="262"/>
        <v/>
      </c>
    </row>
    <row r="321" spans="1:9" x14ac:dyDescent="0.3">
      <c r="A321" s="140"/>
      <c r="B321" s="140"/>
      <c r="C321" s="140"/>
      <c r="D321" s="140"/>
      <c r="E321" s="164" t="str">
        <f t="shared" ref="E321:H321" si="324">IF(LEFT($A321,7)="State A",LARGE($D324:$D330,E$1),"")</f>
        <v/>
      </c>
      <c r="F321" s="164" t="str">
        <f t="shared" si="324"/>
        <v/>
      </c>
      <c r="G321" s="164" t="str">
        <f t="shared" si="324"/>
        <v/>
      </c>
      <c r="H321" s="164" t="str">
        <f t="shared" si="324"/>
        <v/>
      </c>
      <c r="I321" s="164" t="str">
        <f t="shared" si="262"/>
        <v/>
      </c>
    </row>
    <row r="322" spans="1:9" x14ac:dyDescent="0.3">
      <c r="A322" s="163" t="s">
        <v>1452</v>
      </c>
      <c r="B322" s="140"/>
      <c r="C322" s="140"/>
      <c r="D322" s="140"/>
      <c r="E322" s="164" t="str">
        <f t="shared" ref="E322:H322" si="325">IF(LEFT($A322,7)="State A",LARGE($D325:$D331,E$1),"")</f>
        <v/>
      </c>
      <c r="F322" s="164" t="str">
        <f t="shared" si="325"/>
        <v/>
      </c>
      <c r="G322" s="164" t="str">
        <f t="shared" si="325"/>
        <v/>
      </c>
      <c r="H322" s="164" t="str">
        <f t="shared" si="325"/>
        <v/>
      </c>
      <c r="I322" s="164" t="str">
        <f t="shared" si="262"/>
        <v/>
      </c>
    </row>
    <row r="323" spans="1:9" x14ac:dyDescent="0.3">
      <c r="A323" s="140" t="s">
        <v>413</v>
      </c>
      <c r="B323" s="140"/>
      <c r="C323" s="140"/>
      <c r="D323" s="140"/>
      <c r="E323" s="164" t="str">
        <f t="shared" ref="E323:H323" si="326">IF(LEFT($A323,7)="State A",LARGE($D326:$D332,E$1),"")</f>
        <v/>
      </c>
      <c r="F323" s="164" t="str">
        <f t="shared" si="326"/>
        <v/>
      </c>
      <c r="G323" s="164" t="str">
        <f t="shared" si="326"/>
        <v/>
      </c>
      <c r="H323" s="164" t="str">
        <f t="shared" si="326"/>
        <v/>
      </c>
      <c r="I323" s="164" t="str">
        <f t="shared" ref="I323:I386" si="327">IF(LEFT($A323,7)="State A",AVERAGE(E323-G323, F323-H323),"")</f>
        <v/>
      </c>
    </row>
    <row r="324" spans="1:9" x14ac:dyDescent="0.3">
      <c r="A324" s="140" t="s">
        <v>1557</v>
      </c>
      <c r="B324" s="140"/>
      <c r="C324" s="140"/>
      <c r="D324" s="140"/>
      <c r="E324" s="164">
        <f t="shared" ref="E324:H324" si="328">IF(LEFT($A324,7)="State A",LARGE($D327:$D333,E$1),"")</f>
        <v>0.40749999999999997</v>
      </c>
      <c r="F324" s="164">
        <f t="shared" si="328"/>
        <v>0.38479999999999998</v>
      </c>
      <c r="G324" s="164">
        <f t="shared" si="328"/>
        <v>0.1082</v>
      </c>
      <c r="H324" s="164">
        <f t="shared" si="328"/>
        <v>9.9599999999999994E-2</v>
      </c>
      <c r="I324" s="164">
        <f t="shared" si="327"/>
        <v>0.29225000000000001</v>
      </c>
    </row>
    <row r="325" spans="1:9" x14ac:dyDescent="0.3">
      <c r="A325" s="140" t="s">
        <v>1558</v>
      </c>
      <c r="B325" s="140"/>
      <c r="C325" s="140"/>
      <c r="D325" s="140"/>
      <c r="E325" s="164" t="str">
        <f t="shared" ref="E325:H325" si="329">IF(LEFT($A325,7)="State A",LARGE($D328:$D334,E$1),"")</f>
        <v/>
      </c>
      <c r="F325" s="164" t="str">
        <f t="shared" si="329"/>
        <v/>
      </c>
      <c r="G325" s="164" t="str">
        <f t="shared" si="329"/>
        <v/>
      </c>
      <c r="H325" s="164" t="str">
        <f t="shared" si="329"/>
        <v/>
      </c>
      <c r="I325" s="164" t="str">
        <f t="shared" si="327"/>
        <v/>
      </c>
    </row>
    <row r="326" spans="1:9" x14ac:dyDescent="0.3">
      <c r="A326" s="110" t="s">
        <v>1438</v>
      </c>
      <c r="B326" s="110" t="s">
        <v>1439</v>
      </c>
      <c r="C326" s="110" t="s">
        <v>1440</v>
      </c>
      <c r="D326" s="110" t="s">
        <v>1441</v>
      </c>
      <c r="E326" s="164" t="str">
        <f t="shared" ref="E326:H326" si="330">IF(LEFT($A326,7)="State A",LARGE($D329:$D335,E$1),"")</f>
        <v/>
      </c>
      <c r="F326" s="164" t="str">
        <f t="shared" si="330"/>
        <v/>
      </c>
      <c r="G326" s="164" t="str">
        <f t="shared" si="330"/>
        <v/>
      </c>
      <c r="H326" s="164" t="str">
        <f t="shared" si="330"/>
        <v/>
      </c>
      <c r="I326" s="164" t="str">
        <f t="shared" si="327"/>
        <v/>
      </c>
    </row>
    <row r="327" spans="1:9" ht="13.8" customHeight="1" x14ac:dyDescent="0.3">
      <c r="A327" s="110" t="s">
        <v>1445</v>
      </c>
      <c r="B327" s="110" t="s">
        <v>1559</v>
      </c>
      <c r="C327" s="160">
        <v>13173</v>
      </c>
      <c r="D327" s="161">
        <v>0.40749999999999997</v>
      </c>
      <c r="E327" s="164" t="str">
        <f t="shared" ref="E327:H327" si="331">IF(LEFT($A327,7)="State A",LARGE($D330:$D336,E$1),"")</f>
        <v/>
      </c>
      <c r="F327" s="164" t="str">
        <f t="shared" si="331"/>
        <v/>
      </c>
      <c r="G327" s="164" t="str">
        <f t="shared" si="331"/>
        <v/>
      </c>
      <c r="H327" s="164" t="str">
        <f t="shared" si="331"/>
        <v/>
      </c>
      <c r="I327" s="164" t="str">
        <f t="shared" si="327"/>
        <v/>
      </c>
    </row>
    <row r="328" spans="1:9" x14ac:dyDescent="0.3">
      <c r="A328" s="110"/>
      <c r="B328" s="110"/>
      <c r="C328" s="160"/>
      <c r="D328" s="161"/>
      <c r="E328" s="164" t="str">
        <f t="shared" ref="E328:H328" si="332">IF(LEFT($A328,7)="State A",LARGE($D331:$D337,E$1),"")</f>
        <v/>
      </c>
      <c r="F328" s="164" t="str">
        <f t="shared" si="332"/>
        <v/>
      </c>
      <c r="G328" s="164" t="str">
        <f t="shared" si="332"/>
        <v/>
      </c>
      <c r="H328" s="164" t="str">
        <f t="shared" si="332"/>
        <v/>
      </c>
      <c r="I328" s="164" t="str">
        <f t="shared" si="327"/>
        <v/>
      </c>
    </row>
    <row r="329" spans="1:9" ht="13.8" customHeight="1" x14ac:dyDescent="0.3">
      <c r="A329" s="110" t="s">
        <v>1445</v>
      </c>
      <c r="B329" s="110" t="s">
        <v>1560</v>
      </c>
      <c r="C329" s="160">
        <v>12437</v>
      </c>
      <c r="D329" s="161">
        <v>0.38479999999999998</v>
      </c>
      <c r="E329" s="164" t="str">
        <f t="shared" ref="E329:H329" si="333">IF(LEFT($A329,7)="State A",LARGE($D332:$D338,E$1),"")</f>
        <v/>
      </c>
      <c r="F329" s="164" t="str">
        <f t="shared" si="333"/>
        <v/>
      </c>
      <c r="G329" s="164" t="str">
        <f t="shared" si="333"/>
        <v/>
      </c>
      <c r="H329" s="164" t="str">
        <f t="shared" si="333"/>
        <v/>
      </c>
      <c r="I329" s="164" t="str">
        <f t="shared" si="327"/>
        <v/>
      </c>
    </row>
    <row r="330" spans="1:9" x14ac:dyDescent="0.3">
      <c r="A330" s="110"/>
      <c r="B330" s="110"/>
      <c r="C330" s="160"/>
      <c r="D330" s="161"/>
      <c r="E330" s="164" t="str">
        <f t="shared" ref="E330:H330" si="334">IF(LEFT($A330,7)="State A",LARGE($D333:$D339,E$1),"")</f>
        <v/>
      </c>
      <c r="F330" s="164" t="str">
        <f t="shared" si="334"/>
        <v/>
      </c>
      <c r="G330" s="164" t="str">
        <f t="shared" si="334"/>
        <v/>
      </c>
      <c r="H330" s="164" t="str">
        <f t="shared" si="334"/>
        <v/>
      </c>
      <c r="I330" s="164" t="str">
        <f t="shared" si="327"/>
        <v/>
      </c>
    </row>
    <row r="331" spans="1:9" x14ac:dyDescent="0.3">
      <c r="A331" s="110" t="s">
        <v>1442</v>
      </c>
      <c r="B331" s="110" t="s">
        <v>1561</v>
      </c>
      <c r="C331" s="160">
        <v>3496</v>
      </c>
      <c r="D331" s="161">
        <v>0.1082</v>
      </c>
      <c r="E331" s="164" t="str">
        <f t="shared" ref="E331:H331" si="335">IF(LEFT($A331,7)="State A",LARGE($D334:$D340,E$1),"")</f>
        <v/>
      </c>
      <c r="F331" s="164" t="str">
        <f t="shared" si="335"/>
        <v/>
      </c>
      <c r="G331" s="164" t="str">
        <f t="shared" si="335"/>
        <v/>
      </c>
      <c r="H331" s="164" t="str">
        <f t="shared" si="335"/>
        <v/>
      </c>
      <c r="I331" s="164" t="str">
        <f t="shared" si="327"/>
        <v/>
      </c>
    </row>
    <row r="332" spans="1:9" x14ac:dyDescent="0.3">
      <c r="A332" s="110" t="s">
        <v>1442</v>
      </c>
      <c r="B332" s="110" t="s">
        <v>1562</v>
      </c>
      <c r="C332" s="160">
        <v>3218</v>
      </c>
      <c r="D332" s="161">
        <v>9.9599999999999994E-2</v>
      </c>
      <c r="E332" s="164" t="str">
        <f t="shared" ref="E332:H332" si="336">IF(LEFT($A332,7)="State A",LARGE($D335:$D341,E$1),"")</f>
        <v/>
      </c>
      <c r="F332" s="164" t="str">
        <f t="shared" si="336"/>
        <v/>
      </c>
      <c r="G332" s="164" t="str">
        <f t="shared" si="336"/>
        <v/>
      </c>
      <c r="H332" s="164" t="str">
        <f t="shared" si="336"/>
        <v/>
      </c>
      <c r="I332" s="164" t="str">
        <f t="shared" si="327"/>
        <v/>
      </c>
    </row>
    <row r="333" spans="1:9" x14ac:dyDescent="0.3">
      <c r="E333" s="164" t="str">
        <f t="shared" ref="E333:H333" si="337">IF(LEFT($A333,7)="State A",LARGE($D336:$D342,E$1),"")</f>
        <v/>
      </c>
      <c r="F333" s="164" t="str">
        <f t="shared" si="337"/>
        <v/>
      </c>
      <c r="G333" s="164" t="str">
        <f t="shared" si="337"/>
        <v/>
      </c>
      <c r="H333" s="164" t="str">
        <f t="shared" si="337"/>
        <v/>
      </c>
      <c r="I333" s="164" t="str">
        <f t="shared" si="327"/>
        <v/>
      </c>
    </row>
    <row r="334" spans="1:9" x14ac:dyDescent="0.3">
      <c r="A334" s="140" t="s">
        <v>1563</v>
      </c>
      <c r="B334" s="140"/>
      <c r="C334" s="140"/>
      <c r="D334" s="140"/>
      <c r="E334" s="164">
        <f t="shared" ref="E334:H334" si="338">IF(LEFT($A334,7)="State A",LARGE($D337:$D343,E$1),"")</f>
        <v>0.2631</v>
      </c>
      <c r="F334" s="164">
        <f t="shared" si="338"/>
        <v>0.25659999999999999</v>
      </c>
      <c r="G334" s="164">
        <f t="shared" si="338"/>
        <v>0.2326</v>
      </c>
      <c r="H334" s="164">
        <f t="shared" si="338"/>
        <v>0.2273</v>
      </c>
      <c r="I334" s="164">
        <f t="shared" si="327"/>
        <v>2.9899999999999996E-2</v>
      </c>
    </row>
    <row r="335" spans="1:9" x14ac:dyDescent="0.3">
      <c r="A335" s="140" t="s">
        <v>1564</v>
      </c>
      <c r="B335" s="140"/>
      <c r="C335" s="140"/>
      <c r="D335" s="140"/>
      <c r="E335" s="164" t="str">
        <f t="shared" ref="E335:H335" si="339">IF(LEFT($A335,7)="State A",LARGE($D338:$D344,E$1),"")</f>
        <v/>
      </c>
      <c r="F335" s="164" t="str">
        <f t="shared" si="339"/>
        <v/>
      </c>
      <c r="G335" s="164" t="str">
        <f t="shared" si="339"/>
        <v/>
      </c>
      <c r="H335" s="164" t="str">
        <f t="shared" si="339"/>
        <v/>
      </c>
      <c r="I335" s="164" t="str">
        <f t="shared" si="327"/>
        <v/>
      </c>
    </row>
    <row r="336" spans="1:9" x14ac:dyDescent="0.3">
      <c r="A336" s="110" t="s">
        <v>1438</v>
      </c>
      <c r="B336" s="110" t="s">
        <v>1439</v>
      </c>
      <c r="C336" s="110" t="s">
        <v>1440</v>
      </c>
      <c r="D336" s="110" t="s">
        <v>1441</v>
      </c>
      <c r="E336" s="164" t="str">
        <f t="shared" ref="E336:H336" si="340">IF(LEFT($A336,7)="State A",LARGE($D339:$D345,E$1),"")</f>
        <v/>
      </c>
      <c r="F336" s="164" t="str">
        <f t="shared" si="340"/>
        <v/>
      </c>
      <c r="G336" s="164" t="str">
        <f t="shared" si="340"/>
        <v/>
      </c>
      <c r="H336" s="164" t="str">
        <f t="shared" si="340"/>
        <v/>
      </c>
      <c r="I336" s="164" t="str">
        <f t="shared" si="327"/>
        <v/>
      </c>
    </row>
    <row r="337" spans="1:9" x14ac:dyDescent="0.3">
      <c r="A337" s="110" t="s">
        <v>1442</v>
      </c>
      <c r="B337" s="110" t="s">
        <v>1565</v>
      </c>
      <c r="C337" s="160">
        <v>28787</v>
      </c>
      <c r="D337" s="161">
        <v>0.2631</v>
      </c>
      <c r="E337" s="164" t="str">
        <f t="shared" ref="E337:H337" si="341">IF(LEFT($A337,7)="State A",LARGE($D340:$D346,E$1),"")</f>
        <v/>
      </c>
      <c r="F337" s="164" t="str">
        <f t="shared" si="341"/>
        <v/>
      </c>
      <c r="G337" s="164" t="str">
        <f t="shared" si="341"/>
        <v/>
      </c>
      <c r="H337" s="164" t="str">
        <f t="shared" si="341"/>
        <v/>
      </c>
      <c r="I337" s="164" t="str">
        <f t="shared" si="327"/>
        <v/>
      </c>
    </row>
    <row r="338" spans="1:9" x14ac:dyDescent="0.3">
      <c r="A338" s="110" t="s">
        <v>1442</v>
      </c>
      <c r="B338" s="110" t="s">
        <v>1566</v>
      </c>
      <c r="C338" s="160">
        <v>28079</v>
      </c>
      <c r="D338" s="161">
        <v>0.25659999999999999</v>
      </c>
      <c r="E338" s="164" t="str">
        <f t="shared" ref="E338:H338" si="342">IF(LEFT($A338,7)="State A",LARGE($D341:$D347,E$1),"")</f>
        <v/>
      </c>
      <c r="F338" s="164" t="str">
        <f t="shared" si="342"/>
        <v/>
      </c>
      <c r="G338" s="164" t="str">
        <f t="shared" si="342"/>
        <v/>
      </c>
      <c r="H338" s="164" t="str">
        <f t="shared" si="342"/>
        <v/>
      </c>
      <c r="I338" s="164" t="str">
        <f t="shared" si="327"/>
        <v/>
      </c>
    </row>
    <row r="339" spans="1:9" x14ac:dyDescent="0.3">
      <c r="A339" s="110" t="s">
        <v>1445</v>
      </c>
      <c r="B339" s="110" t="s">
        <v>1567</v>
      </c>
      <c r="C339" s="160">
        <v>25452</v>
      </c>
      <c r="D339" s="161">
        <v>0.2326</v>
      </c>
      <c r="E339" s="164" t="str">
        <f t="shared" ref="E339:H339" si="343">IF(LEFT($A339,7)="State A",LARGE($D342:$D348,E$1),"")</f>
        <v/>
      </c>
      <c r="F339" s="164" t="str">
        <f t="shared" si="343"/>
        <v/>
      </c>
      <c r="G339" s="164" t="str">
        <f t="shared" si="343"/>
        <v/>
      </c>
      <c r="H339" s="164" t="str">
        <f t="shared" si="343"/>
        <v/>
      </c>
      <c r="I339" s="164" t="str">
        <f t="shared" si="327"/>
        <v/>
      </c>
    </row>
    <row r="340" spans="1:9" x14ac:dyDescent="0.3">
      <c r="A340" s="110" t="s">
        <v>1445</v>
      </c>
      <c r="B340" s="110" t="s">
        <v>1568</v>
      </c>
      <c r="C340" s="160">
        <v>24865</v>
      </c>
      <c r="D340" s="161">
        <v>0.2273</v>
      </c>
      <c r="E340" s="164" t="str">
        <f t="shared" ref="E340:H340" si="344">IF(LEFT($A340,7)="State A",LARGE($D343:$D349,E$1),"")</f>
        <v/>
      </c>
      <c r="F340" s="164" t="str">
        <f t="shared" si="344"/>
        <v/>
      </c>
      <c r="G340" s="164" t="str">
        <f t="shared" si="344"/>
        <v/>
      </c>
      <c r="H340" s="164" t="str">
        <f t="shared" si="344"/>
        <v/>
      </c>
      <c r="I340" s="164" t="str">
        <f t="shared" si="327"/>
        <v/>
      </c>
    </row>
    <row r="341" spans="1:9" x14ac:dyDescent="0.3">
      <c r="A341" s="110" t="s">
        <v>1487</v>
      </c>
      <c r="B341" s="110" t="s">
        <v>1569</v>
      </c>
      <c r="C341" s="160">
        <v>1147</v>
      </c>
      <c r="D341" s="161">
        <v>1.0500000000000001E-2</v>
      </c>
      <c r="E341" s="164" t="str">
        <f t="shared" ref="E341:H341" si="345">IF(LEFT($A341,7)="State A",LARGE($D344:$D350,E$1),"")</f>
        <v/>
      </c>
      <c r="F341" s="164" t="str">
        <f t="shared" si="345"/>
        <v/>
      </c>
      <c r="G341" s="164" t="str">
        <f t="shared" si="345"/>
        <v/>
      </c>
      <c r="H341" s="164" t="str">
        <f t="shared" si="345"/>
        <v/>
      </c>
      <c r="I341" s="164" t="str">
        <f t="shared" si="327"/>
        <v/>
      </c>
    </row>
    <row r="342" spans="1:9" x14ac:dyDescent="0.3">
      <c r="A342" s="110" t="s">
        <v>1487</v>
      </c>
      <c r="B342" s="110" t="s">
        <v>1570</v>
      </c>
      <c r="C342" s="160">
        <v>1081</v>
      </c>
      <c r="D342" s="161">
        <v>9.9000000000000008E-3</v>
      </c>
      <c r="E342" s="164" t="str">
        <f t="shared" ref="E342:H342" si="346">IF(LEFT($A342,7)="State A",LARGE($D345:$D351,E$1),"")</f>
        <v/>
      </c>
      <c r="F342" s="164" t="str">
        <f t="shared" si="346"/>
        <v/>
      </c>
      <c r="G342" s="164" t="str">
        <f t="shared" si="346"/>
        <v/>
      </c>
      <c r="H342" s="164" t="str">
        <f t="shared" si="346"/>
        <v/>
      </c>
      <c r="I342" s="164" t="str">
        <f t="shared" si="327"/>
        <v/>
      </c>
    </row>
    <row r="343" spans="1:9" x14ac:dyDescent="0.3">
      <c r="A343" s="140" t="s">
        <v>1448</v>
      </c>
      <c r="B343" s="140"/>
      <c r="C343" s="140"/>
      <c r="D343" s="140"/>
      <c r="E343" s="164" t="str">
        <f t="shared" ref="E343:H343" si="347">IF(LEFT($A343,7)="State A",LARGE($D346:$D352,E$1),"")</f>
        <v/>
      </c>
      <c r="F343" s="164" t="str">
        <f t="shared" si="347"/>
        <v/>
      </c>
      <c r="G343" s="164" t="str">
        <f t="shared" si="347"/>
        <v/>
      </c>
      <c r="H343" s="164" t="str">
        <f t="shared" si="347"/>
        <v/>
      </c>
      <c r="I343" s="164" t="str">
        <f t="shared" si="327"/>
        <v/>
      </c>
    </row>
    <row r="344" spans="1:9" x14ac:dyDescent="0.3">
      <c r="A344" s="162"/>
      <c r="B344" s="140"/>
      <c r="C344" s="140"/>
      <c r="D344" s="140"/>
      <c r="E344" s="164" t="str">
        <f t="shared" ref="E344:H344" si="348">IF(LEFT($A344,7)="State A",LARGE($D347:$D353,E$1),"")</f>
        <v/>
      </c>
      <c r="F344" s="164" t="str">
        <f t="shared" si="348"/>
        <v/>
      </c>
      <c r="G344" s="164" t="str">
        <f t="shared" si="348"/>
        <v/>
      </c>
      <c r="H344" s="164" t="str">
        <f t="shared" si="348"/>
        <v/>
      </c>
      <c r="I344" s="164" t="str">
        <f t="shared" si="327"/>
        <v/>
      </c>
    </row>
    <row r="345" spans="1:9" x14ac:dyDescent="0.3">
      <c r="A345" s="162" t="s">
        <v>1449</v>
      </c>
      <c r="B345" s="140"/>
      <c r="C345" s="140"/>
      <c r="D345" s="140"/>
      <c r="E345" s="164" t="str">
        <f t="shared" ref="E345:H345" si="349">IF(LEFT($A345,7)="State A",LARGE($D348:$D354,E$1),"")</f>
        <v/>
      </c>
      <c r="F345" s="164" t="str">
        <f t="shared" si="349"/>
        <v/>
      </c>
      <c r="G345" s="164" t="str">
        <f t="shared" si="349"/>
        <v/>
      </c>
      <c r="H345" s="164" t="str">
        <f t="shared" si="349"/>
        <v/>
      </c>
      <c r="I345" s="164" t="str">
        <f t="shared" si="327"/>
        <v/>
      </c>
    </row>
    <row r="346" spans="1:9" x14ac:dyDescent="0.3">
      <c r="A346" s="162" t="s">
        <v>1450</v>
      </c>
      <c r="B346" s="140"/>
      <c r="C346" s="140"/>
      <c r="D346" s="140"/>
      <c r="E346" s="164" t="str">
        <f t="shared" ref="E346:H346" si="350">IF(LEFT($A346,7)="State A",LARGE($D349:$D355,E$1),"")</f>
        <v/>
      </c>
      <c r="F346" s="164" t="str">
        <f t="shared" si="350"/>
        <v/>
      </c>
      <c r="G346" s="164" t="str">
        <f t="shared" si="350"/>
        <v/>
      </c>
      <c r="H346" s="164" t="str">
        <f t="shared" si="350"/>
        <v/>
      </c>
      <c r="I346" s="164" t="str">
        <f t="shared" si="327"/>
        <v/>
      </c>
    </row>
    <row r="347" spans="1:9" x14ac:dyDescent="0.3">
      <c r="A347" s="162" t="s">
        <v>1451</v>
      </c>
      <c r="B347" s="140"/>
      <c r="C347" s="140"/>
      <c r="D347" s="140"/>
      <c r="E347" s="164" t="str">
        <f t="shared" ref="E347:H347" si="351">IF(LEFT($A347,7)="State A",LARGE($D350:$D356,E$1),"")</f>
        <v/>
      </c>
      <c r="F347" s="164" t="str">
        <f t="shared" si="351"/>
        <v/>
      </c>
      <c r="G347" s="164" t="str">
        <f t="shared" si="351"/>
        <v/>
      </c>
      <c r="H347" s="164" t="str">
        <f t="shared" si="351"/>
        <v/>
      </c>
      <c r="I347" s="164" t="str">
        <f t="shared" si="327"/>
        <v/>
      </c>
    </row>
    <row r="348" spans="1:9" x14ac:dyDescent="0.3">
      <c r="A348" s="140"/>
      <c r="B348" s="140"/>
      <c r="C348" s="140"/>
      <c r="D348" s="140"/>
      <c r="E348" s="164" t="str">
        <f t="shared" ref="E348:H348" si="352">IF(LEFT($A348,7)="State A",LARGE($D351:$D357,E$1),"")</f>
        <v/>
      </c>
      <c r="F348" s="164" t="str">
        <f t="shared" si="352"/>
        <v/>
      </c>
      <c r="G348" s="164" t="str">
        <f t="shared" si="352"/>
        <v/>
      </c>
      <c r="H348" s="164" t="str">
        <f t="shared" si="352"/>
        <v/>
      </c>
      <c r="I348" s="164" t="str">
        <f t="shared" si="327"/>
        <v/>
      </c>
    </row>
    <row r="349" spans="1:9" x14ac:dyDescent="0.3">
      <c r="A349" s="163" t="s">
        <v>1452</v>
      </c>
      <c r="B349" s="140"/>
      <c r="C349" s="140"/>
      <c r="D349" s="140"/>
      <c r="E349" s="164" t="str">
        <f t="shared" ref="E349:H349" si="353">IF(LEFT($A349,7)="State A",LARGE($D352:$D358,E$1),"")</f>
        <v/>
      </c>
      <c r="F349" s="164" t="str">
        <f t="shared" si="353"/>
        <v/>
      </c>
      <c r="G349" s="164" t="str">
        <f t="shared" si="353"/>
        <v/>
      </c>
      <c r="H349" s="164" t="str">
        <f t="shared" si="353"/>
        <v/>
      </c>
      <c r="I349" s="164" t="str">
        <f t="shared" si="327"/>
        <v/>
      </c>
    </row>
    <row r="350" spans="1:9" x14ac:dyDescent="0.3">
      <c r="A350" s="140" t="s">
        <v>413</v>
      </c>
      <c r="B350" s="140"/>
      <c r="C350" s="140"/>
      <c r="D350" s="140"/>
      <c r="E350" s="164" t="str">
        <f t="shared" ref="E350:H350" si="354">IF(LEFT($A350,7)="State A",LARGE($D353:$D359,E$1),"")</f>
        <v/>
      </c>
      <c r="F350" s="164" t="str">
        <f t="shared" si="354"/>
        <v/>
      </c>
      <c r="G350" s="164" t="str">
        <f t="shared" si="354"/>
        <v/>
      </c>
      <c r="H350" s="164" t="str">
        <f t="shared" si="354"/>
        <v/>
      </c>
      <c r="I350" s="164" t="str">
        <f t="shared" si="327"/>
        <v/>
      </c>
    </row>
    <row r="351" spans="1:9" x14ac:dyDescent="0.3">
      <c r="A351" s="140" t="s">
        <v>1571</v>
      </c>
      <c r="B351" s="140"/>
      <c r="C351" s="140"/>
      <c r="D351" s="140"/>
      <c r="E351" s="164">
        <f t="shared" ref="E351:G351" si="355">IF(LEFT($A351,7)="State A",LARGE($D354:$D360,E$1),"")</f>
        <v>0.40250000000000002</v>
      </c>
      <c r="F351" s="164">
        <f t="shared" si="355"/>
        <v>0.38950000000000001</v>
      </c>
      <c r="G351" s="164">
        <f t="shared" si="355"/>
        <v>0.20799999999999999</v>
      </c>
      <c r="H351" s="164">
        <v>0</v>
      </c>
      <c r="I351" s="164">
        <f t="shared" si="327"/>
        <v>0.29200000000000004</v>
      </c>
    </row>
    <row r="352" spans="1:9" x14ac:dyDescent="0.3">
      <c r="A352" s="140" t="s">
        <v>1572</v>
      </c>
      <c r="B352" s="140"/>
      <c r="C352" s="140"/>
      <c r="D352" s="140"/>
      <c r="E352" s="164" t="str">
        <f t="shared" ref="E352:H352" si="356">IF(LEFT($A352,7)="State A",LARGE($D355:$D361,E$1),"")</f>
        <v/>
      </c>
      <c r="F352" s="164" t="str">
        <f t="shared" si="356"/>
        <v/>
      </c>
      <c r="G352" s="164" t="str">
        <f t="shared" si="356"/>
        <v/>
      </c>
      <c r="H352" s="164" t="str">
        <f t="shared" si="356"/>
        <v/>
      </c>
      <c r="I352" s="164" t="str">
        <f t="shared" si="327"/>
        <v/>
      </c>
    </row>
    <row r="353" spans="1:9" x14ac:dyDescent="0.3">
      <c r="A353" s="110" t="s">
        <v>1438</v>
      </c>
      <c r="B353" s="110" t="s">
        <v>1439</v>
      </c>
      <c r="C353" s="110" t="s">
        <v>1440</v>
      </c>
      <c r="D353" s="110" t="s">
        <v>1441</v>
      </c>
      <c r="E353" s="164" t="str">
        <f t="shared" ref="E353:H353" si="357">IF(LEFT($A353,7)="State A",LARGE($D356:$D362,E$1),"")</f>
        <v/>
      </c>
      <c r="F353" s="164" t="str">
        <f t="shared" si="357"/>
        <v/>
      </c>
      <c r="G353" s="164" t="str">
        <f t="shared" si="357"/>
        <v/>
      </c>
      <c r="H353" s="164" t="str">
        <f t="shared" si="357"/>
        <v/>
      </c>
      <c r="I353" s="164" t="str">
        <f t="shared" si="327"/>
        <v/>
      </c>
    </row>
    <row r="354" spans="1:9" ht="13.8" customHeight="1" x14ac:dyDescent="0.3">
      <c r="A354" s="110" t="s">
        <v>1445</v>
      </c>
      <c r="B354" s="110" t="s">
        <v>1573</v>
      </c>
      <c r="C354" s="160">
        <v>18703</v>
      </c>
      <c r="D354" s="161">
        <v>0.40250000000000002</v>
      </c>
      <c r="E354" s="164" t="str">
        <f t="shared" ref="E354:H354" si="358">IF(LEFT($A354,7)="State A",LARGE($D357:$D363,E$1),"")</f>
        <v/>
      </c>
      <c r="F354" s="164" t="str">
        <f t="shared" si="358"/>
        <v/>
      </c>
      <c r="G354" s="164" t="str">
        <f t="shared" si="358"/>
        <v/>
      </c>
      <c r="H354" s="164" t="str">
        <f t="shared" si="358"/>
        <v/>
      </c>
      <c r="I354" s="164" t="str">
        <f t="shared" si="327"/>
        <v/>
      </c>
    </row>
    <row r="355" spans="1:9" x14ac:dyDescent="0.3">
      <c r="A355" s="110"/>
      <c r="B355" s="110"/>
      <c r="C355" s="160"/>
      <c r="D355" s="161"/>
      <c r="E355" s="164" t="str">
        <f t="shared" ref="E355:H355" si="359">IF(LEFT($A355,7)="State A",LARGE($D358:$D364,E$1),"")</f>
        <v/>
      </c>
      <c r="F355" s="164" t="str">
        <f t="shared" si="359"/>
        <v/>
      </c>
      <c r="G355" s="164" t="str">
        <f t="shared" si="359"/>
        <v/>
      </c>
      <c r="H355" s="164" t="str">
        <f t="shared" si="359"/>
        <v/>
      </c>
      <c r="I355" s="164" t="str">
        <f t="shared" si="327"/>
        <v/>
      </c>
    </row>
    <row r="356" spans="1:9" ht="13.8" customHeight="1" x14ac:dyDescent="0.3">
      <c r="A356" s="110" t="s">
        <v>1445</v>
      </c>
      <c r="B356" s="110" t="s">
        <v>1574</v>
      </c>
      <c r="C356" s="160">
        <v>18099</v>
      </c>
      <c r="D356" s="161">
        <v>0.38950000000000001</v>
      </c>
      <c r="E356" s="164" t="str">
        <f t="shared" ref="E356:H356" si="360">IF(LEFT($A356,7)="State A",LARGE($D359:$D365,E$1),"")</f>
        <v/>
      </c>
      <c r="F356" s="164" t="str">
        <f t="shared" si="360"/>
        <v/>
      </c>
      <c r="G356" s="164" t="str">
        <f t="shared" si="360"/>
        <v/>
      </c>
      <c r="H356" s="164" t="str">
        <f t="shared" si="360"/>
        <v/>
      </c>
      <c r="I356" s="164" t="str">
        <f t="shared" si="327"/>
        <v/>
      </c>
    </row>
    <row r="357" spans="1:9" x14ac:dyDescent="0.3">
      <c r="A357" s="110"/>
      <c r="B357" s="110"/>
      <c r="C357" s="160"/>
      <c r="D357" s="161"/>
      <c r="E357" s="164" t="str">
        <f t="shared" ref="E357:H357" si="361">IF(LEFT($A357,7)="State A",LARGE($D360:$D366,E$1),"")</f>
        <v/>
      </c>
      <c r="F357" s="164" t="str">
        <f t="shared" si="361"/>
        <v/>
      </c>
      <c r="G357" s="164" t="str">
        <f t="shared" si="361"/>
        <v/>
      </c>
      <c r="H357" s="164" t="str">
        <f t="shared" si="361"/>
        <v/>
      </c>
      <c r="I357" s="164" t="str">
        <f t="shared" si="327"/>
        <v/>
      </c>
    </row>
    <row r="358" spans="1:9" x14ac:dyDescent="0.3">
      <c r="A358" s="110" t="s">
        <v>1442</v>
      </c>
      <c r="B358" s="110" t="s">
        <v>1575</v>
      </c>
      <c r="C358" s="160">
        <v>9665</v>
      </c>
      <c r="D358" s="161">
        <v>0.20799999999999999</v>
      </c>
      <c r="E358" s="164" t="str">
        <f t="shared" ref="E358:H358" si="362">IF(LEFT($A358,7)="State A",LARGE($D361:$D367,E$1),"")</f>
        <v/>
      </c>
      <c r="F358" s="164" t="str">
        <f t="shared" si="362"/>
        <v/>
      </c>
      <c r="G358" s="164" t="str">
        <f t="shared" si="362"/>
        <v/>
      </c>
      <c r="H358" s="164" t="str">
        <f t="shared" si="362"/>
        <v/>
      </c>
      <c r="I358" s="164" t="str">
        <f t="shared" si="327"/>
        <v/>
      </c>
    </row>
    <row r="359" spans="1:9" x14ac:dyDescent="0.3">
      <c r="A359" s="140" t="s">
        <v>1448</v>
      </c>
      <c r="B359" s="140"/>
      <c r="C359" s="140"/>
      <c r="D359" s="140"/>
      <c r="E359" s="164" t="str">
        <f t="shared" ref="E359:H359" si="363">IF(LEFT($A359,7)="State A",LARGE($D362:$D368,E$1),"")</f>
        <v/>
      </c>
      <c r="F359" s="164" t="str">
        <f t="shared" si="363"/>
        <v/>
      </c>
      <c r="G359" s="164" t="str">
        <f t="shared" si="363"/>
        <v/>
      </c>
      <c r="H359" s="164" t="str">
        <f t="shared" si="363"/>
        <v/>
      </c>
      <c r="I359" s="164" t="str">
        <f t="shared" si="327"/>
        <v/>
      </c>
    </row>
    <row r="360" spans="1:9" x14ac:dyDescent="0.3">
      <c r="A360" s="162"/>
      <c r="B360" s="140"/>
      <c r="C360" s="140"/>
      <c r="D360" s="140"/>
      <c r="E360" s="164" t="str">
        <f t="shared" ref="E360:H360" si="364">IF(LEFT($A360,7)="State A",LARGE($D363:$D369,E$1),"")</f>
        <v/>
      </c>
      <c r="F360" s="164" t="str">
        <f t="shared" si="364"/>
        <v/>
      </c>
      <c r="G360" s="164" t="str">
        <f t="shared" si="364"/>
        <v/>
      </c>
      <c r="H360" s="164" t="str">
        <f t="shared" si="364"/>
        <v/>
      </c>
      <c r="I360" s="164" t="str">
        <f t="shared" si="327"/>
        <v/>
      </c>
    </row>
    <row r="361" spans="1:9" x14ac:dyDescent="0.3">
      <c r="A361" s="162" t="s">
        <v>1449</v>
      </c>
      <c r="B361" s="140"/>
      <c r="C361" s="140"/>
      <c r="D361" s="140"/>
      <c r="E361" s="164" t="str">
        <f t="shared" ref="E361:H361" si="365">IF(LEFT($A361,7)="State A",LARGE($D364:$D370,E$1),"")</f>
        <v/>
      </c>
      <c r="F361" s="164" t="str">
        <f t="shared" si="365"/>
        <v/>
      </c>
      <c r="G361" s="164" t="str">
        <f t="shared" si="365"/>
        <v/>
      </c>
      <c r="H361" s="164" t="str">
        <f t="shared" si="365"/>
        <v/>
      </c>
      <c r="I361" s="164" t="str">
        <f t="shared" si="327"/>
        <v/>
      </c>
    </row>
    <row r="362" spans="1:9" x14ac:dyDescent="0.3">
      <c r="A362" s="162" t="s">
        <v>1450</v>
      </c>
      <c r="B362" s="140"/>
      <c r="C362" s="140"/>
      <c r="D362" s="140"/>
      <c r="E362" s="164" t="str">
        <f t="shared" ref="E362:H362" si="366">IF(LEFT($A362,7)="State A",LARGE($D365:$D371,E$1),"")</f>
        <v/>
      </c>
      <c r="F362" s="164" t="str">
        <f t="shared" si="366"/>
        <v/>
      </c>
      <c r="G362" s="164" t="str">
        <f t="shared" si="366"/>
        <v/>
      </c>
      <c r="H362" s="164" t="str">
        <f t="shared" si="366"/>
        <v/>
      </c>
      <c r="I362" s="164" t="str">
        <f t="shared" si="327"/>
        <v/>
      </c>
    </row>
    <row r="363" spans="1:9" x14ac:dyDescent="0.3">
      <c r="A363" s="162" t="s">
        <v>1451</v>
      </c>
      <c r="B363" s="140"/>
      <c r="C363" s="140"/>
      <c r="D363" s="140"/>
      <c r="E363" s="164" t="str">
        <f t="shared" ref="E363:H363" si="367">IF(LEFT($A363,7)="State A",LARGE($D366:$D372,E$1),"")</f>
        <v/>
      </c>
      <c r="F363" s="164" t="str">
        <f t="shared" si="367"/>
        <v/>
      </c>
      <c r="G363" s="164" t="str">
        <f t="shared" si="367"/>
        <v/>
      </c>
      <c r="H363" s="164" t="str">
        <f t="shared" si="367"/>
        <v/>
      </c>
      <c r="I363" s="164" t="str">
        <f t="shared" si="327"/>
        <v/>
      </c>
    </row>
    <row r="364" spans="1:9" x14ac:dyDescent="0.3">
      <c r="A364" s="140"/>
      <c r="B364" s="140"/>
      <c r="C364" s="140"/>
      <c r="D364" s="140"/>
      <c r="E364" s="164" t="str">
        <f t="shared" ref="E364:H364" si="368">IF(LEFT($A364,7)="State A",LARGE($D367:$D373,E$1),"")</f>
        <v/>
      </c>
      <c r="F364" s="164" t="str">
        <f t="shared" si="368"/>
        <v/>
      </c>
      <c r="G364" s="164" t="str">
        <f t="shared" si="368"/>
        <v/>
      </c>
      <c r="H364" s="164" t="str">
        <f t="shared" si="368"/>
        <v/>
      </c>
      <c r="I364" s="164" t="str">
        <f t="shared" si="327"/>
        <v/>
      </c>
    </row>
    <row r="365" spans="1:9" x14ac:dyDescent="0.3">
      <c r="A365" s="163" t="s">
        <v>1452</v>
      </c>
      <c r="B365" s="140"/>
      <c r="C365" s="140"/>
      <c r="D365" s="140"/>
      <c r="E365" s="164" t="str">
        <f t="shared" ref="E365:H365" si="369">IF(LEFT($A365,7)="State A",LARGE($D368:$D374,E$1),"")</f>
        <v/>
      </c>
      <c r="F365" s="164" t="str">
        <f t="shared" si="369"/>
        <v/>
      </c>
      <c r="G365" s="164" t="str">
        <f t="shared" si="369"/>
        <v/>
      </c>
      <c r="H365" s="164" t="str">
        <f t="shared" si="369"/>
        <v/>
      </c>
      <c r="I365" s="164" t="str">
        <f t="shared" si="327"/>
        <v/>
      </c>
    </row>
    <row r="366" spans="1:9" x14ac:dyDescent="0.3">
      <c r="A366" s="140" t="s">
        <v>413</v>
      </c>
      <c r="B366" s="140"/>
      <c r="C366" s="140"/>
      <c r="D366" s="140"/>
      <c r="E366" s="164" t="str">
        <f t="shared" ref="E366:H366" si="370">IF(LEFT($A366,7)="State A",LARGE($D369:$D375,E$1),"")</f>
        <v/>
      </c>
      <c r="F366" s="164" t="str">
        <f t="shared" si="370"/>
        <v/>
      </c>
      <c r="G366" s="164" t="str">
        <f t="shared" si="370"/>
        <v/>
      </c>
      <c r="H366" s="164" t="str">
        <f t="shared" si="370"/>
        <v/>
      </c>
      <c r="I366" s="164" t="str">
        <f t="shared" si="327"/>
        <v/>
      </c>
    </row>
    <row r="367" spans="1:9" x14ac:dyDescent="0.3">
      <c r="A367" s="140" t="s">
        <v>1576</v>
      </c>
      <c r="B367" s="140"/>
      <c r="C367" s="140"/>
      <c r="D367" s="140"/>
      <c r="E367" s="164">
        <f t="shared" ref="E367:H367" si="371">IF(LEFT($A367,7)="State A",LARGE($D370:$D376,E$1),"")</f>
        <v>0.30409999999999998</v>
      </c>
      <c r="F367" s="164">
        <f t="shared" si="371"/>
        <v>0.30270000000000002</v>
      </c>
      <c r="G367" s="164">
        <f t="shared" si="371"/>
        <v>0.1973</v>
      </c>
      <c r="H367" s="164">
        <f t="shared" si="371"/>
        <v>0.19589999999999999</v>
      </c>
      <c r="I367" s="164">
        <f t="shared" si="327"/>
        <v>0.10680000000000001</v>
      </c>
    </row>
    <row r="368" spans="1:9" x14ac:dyDescent="0.3">
      <c r="A368" s="140" t="s">
        <v>1437</v>
      </c>
      <c r="B368" s="140"/>
      <c r="C368" s="140"/>
      <c r="D368" s="140"/>
      <c r="E368" s="164" t="str">
        <f t="shared" ref="E368:H368" si="372">IF(LEFT($A368,7)="State A",LARGE($D371:$D377,E$1),"")</f>
        <v/>
      </c>
      <c r="F368" s="164" t="str">
        <f t="shared" si="372"/>
        <v/>
      </c>
      <c r="G368" s="164" t="str">
        <f t="shared" si="372"/>
        <v/>
      </c>
      <c r="H368" s="164" t="str">
        <f t="shared" si="372"/>
        <v/>
      </c>
      <c r="I368" s="164" t="str">
        <f t="shared" si="327"/>
        <v/>
      </c>
    </row>
    <row r="369" spans="1:9" x14ac:dyDescent="0.3">
      <c r="A369" s="110" t="s">
        <v>1438</v>
      </c>
      <c r="B369" s="110" t="s">
        <v>1439</v>
      </c>
      <c r="C369" s="110" t="s">
        <v>1440</v>
      </c>
      <c r="D369" s="110" t="s">
        <v>1441</v>
      </c>
      <c r="E369" s="164" t="str">
        <f t="shared" ref="E369:H369" si="373">IF(LEFT($A369,7)="State A",LARGE($D372:$D378,E$1),"")</f>
        <v/>
      </c>
      <c r="F369" s="164" t="str">
        <f t="shared" si="373"/>
        <v/>
      </c>
      <c r="G369" s="164" t="str">
        <f t="shared" si="373"/>
        <v/>
      </c>
      <c r="H369" s="164" t="str">
        <f t="shared" si="373"/>
        <v/>
      </c>
      <c r="I369" s="164" t="str">
        <f t="shared" si="327"/>
        <v/>
      </c>
    </row>
    <row r="370" spans="1:9" ht="13.8" customHeight="1" x14ac:dyDescent="0.3">
      <c r="A370" s="110" t="s">
        <v>1442</v>
      </c>
      <c r="B370" s="110" t="s">
        <v>1577</v>
      </c>
      <c r="C370" s="160">
        <v>27887</v>
      </c>
      <c r="D370" s="161">
        <v>0.30409999999999998</v>
      </c>
      <c r="E370" s="164" t="str">
        <f t="shared" ref="E370:H370" si="374">IF(LEFT($A370,7)="State A",LARGE($D373:$D379,E$1),"")</f>
        <v/>
      </c>
      <c r="F370" s="164" t="str">
        <f t="shared" si="374"/>
        <v/>
      </c>
      <c r="G370" s="164" t="str">
        <f t="shared" si="374"/>
        <v/>
      </c>
      <c r="H370" s="164" t="str">
        <f t="shared" si="374"/>
        <v/>
      </c>
      <c r="I370" s="164" t="str">
        <f t="shared" si="327"/>
        <v/>
      </c>
    </row>
    <row r="371" spans="1:9" x14ac:dyDescent="0.3">
      <c r="A371" s="110"/>
      <c r="B371" s="110"/>
      <c r="C371" s="160"/>
      <c r="D371" s="161"/>
      <c r="E371" s="164" t="str">
        <f t="shared" ref="E371:H371" si="375">IF(LEFT($A371,7)="State A",LARGE($D374:$D380,E$1),"")</f>
        <v/>
      </c>
      <c r="F371" s="164" t="str">
        <f t="shared" si="375"/>
        <v/>
      </c>
      <c r="G371" s="164" t="str">
        <f t="shared" si="375"/>
        <v/>
      </c>
      <c r="H371" s="164" t="str">
        <f t="shared" si="375"/>
        <v/>
      </c>
      <c r="I371" s="164" t="str">
        <f t="shared" si="327"/>
        <v/>
      </c>
    </row>
    <row r="372" spans="1:9" ht="13.8" customHeight="1" x14ac:dyDescent="0.3">
      <c r="A372" s="110" t="s">
        <v>1442</v>
      </c>
      <c r="B372" s="110" t="s">
        <v>1578</v>
      </c>
      <c r="C372" s="160">
        <v>27758</v>
      </c>
      <c r="D372" s="161">
        <v>0.30270000000000002</v>
      </c>
      <c r="E372" s="164" t="str">
        <f t="shared" ref="E372:H372" si="376">IF(LEFT($A372,7)="State A",LARGE($D375:$D381,E$1),"")</f>
        <v/>
      </c>
      <c r="F372" s="164" t="str">
        <f t="shared" si="376"/>
        <v/>
      </c>
      <c r="G372" s="164" t="str">
        <f t="shared" si="376"/>
        <v/>
      </c>
      <c r="H372" s="164" t="str">
        <f t="shared" si="376"/>
        <v/>
      </c>
      <c r="I372" s="164" t="str">
        <f t="shared" si="327"/>
        <v/>
      </c>
    </row>
    <row r="373" spans="1:9" x14ac:dyDescent="0.3">
      <c r="A373" s="110"/>
      <c r="B373" s="110"/>
      <c r="C373" s="160"/>
      <c r="D373" s="161"/>
      <c r="E373" s="164" t="str">
        <f t="shared" ref="E373:H373" si="377">IF(LEFT($A373,7)="State A",LARGE($D376:$D382,E$1),"")</f>
        <v/>
      </c>
      <c r="F373" s="164" t="str">
        <f t="shared" si="377"/>
        <v/>
      </c>
      <c r="G373" s="164" t="str">
        <f t="shared" si="377"/>
        <v/>
      </c>
      <c r="H373" s="164" t="str">
        <f t="shared" si="377"/>
        <v/>
      </c>
      <c r="I373" s="164" t="str">
        <f t="shared" si="327"/>
        <v/>
      </c>
    </row>
    <row r="374" spans="1:9" x14ac:dyDescent="0.3">
      <c r="A374" s="110" t="s">
        <v>1445</v>
      </c>
      <c r="B374" s="110" t="s">
        <v>1579</v>
      </c>
      <c r="C374" s="160">
        <v>18093</v>
      </c>
      <c r="D374" s="161">
        <v>0.1973</v>
      </c>
      <c r="E374" s="164" t="str">
        <f t="shared" ref="E374:H374" si="378">IF(LEFT($A374,7)="State A",LARGE($D377:$D383,E$1),"")</f>
        <v/>
      </c>
      <c r="F374" s="164" t="str">
        <f t="shared" si="378"/>
        <v/>
      </c>
      <c r="G374" s="164" t="str">
        <f t="shared" si="378"/>
        <v/>
      </c>
      <c r="H374" s="164" t="str">
        <f t="shared" si="378"/>
        <v/>
      </c>
      <c r="I374" s="164" t="str">
        <f t="shared" si="327"/>
        <v/>
      </c>
    </row>
    <row r="375" spans="1:9" x14ac:dyDescent="0.3">
      <c r="A375" s="110" t="s">
        <v>1445</v>
      </c>
      <c r="B375" s="110" t="s">
        <v>1580</v>
      </c>
      <c r="C375" s="160">
        <v>17969</v>
      </c>
      <c r="D375" s="161">
        <v>0.19589999999999999</v>
      </c>
      <c r="E375" s="164" t="str">
        <f t="shared" ref="E375:H375" si="379">IF(LEFT($A375,7)="State A",LARGE($D378:$D384,E$1),"")</f>
        <v/>
      </c>
      <c r="F375" s="164" t="str">
        <f t="shared" si="379"/>
        <v/>
      </c>
      <c r="G375" s="164" t="str">
        <f t="shared" si="379"/>
        <v/>
      </c>
      <c r="H375" s="164" t="str">
        <f t="shared" si="379"/>
        <v/>
      </c>
      <c r="I375" s="164" t="str">
        <f t="shared" si="327"/>
        <v/>
      </c>
    </row>
    <row r="376" spans="1:9" x14ac:dyDescent="0.3">
      <c r="A376" s="140" t="s">
        <v>1448</v>
      </c>
      <c r="B376" s="140"/>
      <c r="C376" s="140"/>
      <c r="D376" s="140"/>
      <c r="E376" s="164" t="str">
        <f t="shared" ref="E376:H376" si="380">IF(LEFT($A376,7)="State A",LARGE($D379:$D385,E$1),"")</f>
        <v/>
      </c>
      <c r="F376" s="164" t="str">
        <f t="shared" si="380"/>
        <v/>
      </c>
      <c r="G376" s="164" t="str">
        <f t="shared" si="380"/>
        <v/>
      </c>
      <c r="H376" s="164" t="str">
        <f t="shared" si="380"/>
        <v/>
      </c>
      <c r="I376" s="164" t="str">
        <f t="shared" si="327"/>
        <v/>
      </c>
    </row>
    <row r="377" spans="1:9" x14ac:dyDescent="0.3">
      <c r="A377" s="162"/>
      <c r="B377" s="140"/>
      <c r="C377" s="140"/>
      <c r="D377" s="140"/>
      <c r="E377" s="164" t="str">
        <f t="shared" ref="E377:H377" si="381">IF(LEFT($A377,7)="State A",LARGE($D380:$D386,E$1),"")</f>
        <v/>
      </c>
      <c r="F377" s="164" t="str">
        <f t="shared" si="381"/>
        <v/>
      </c>
      <c r="G377" s="164" t="str">
        <f t="shared" si="381"/>
        <v/>
      </c>
      <c r="H377" s="164" t="str">
        <f t="shared" si="381"/>
        <v/>
      </c>
      <c r="I377" s="164" t="str">
        <f t="shared" si="327"/>
        <v/>
      </c>
    </row>
    <row r="378" spans="1:9" x14ac:dyDescent="0.3">
      <c r="A378" s="162" t="s">
        <v>1449</v>
      </c>
      <c r="B378" s="140"/>
      <c r="C378" s="140"/>
      <c r="D378" s="140"/>
      <c r="E378" s="164" t="str">
        <f t="shared" ref="E378:H378" si="382">IF(LEFT($A378,7)="State A",LARGE($D381:$D387,E$1),"")</f>
        <v/>
      </c>
      <c r="F378" s="164" t="str">
        <f t="shared" si="382"/>
        <v/>
      </c>
      <c r="G378" s="164" t="str">
        <f t="shared" si="382"/>
        <v/>
      </c>
      <c r="H378" s="164" t="str">
        <f t="shared" si="382"/>
        <v/>
      </c>
      <c r="I378" s="164" t="str">
        <f t="shared" si="327"/>
        <v/>
      </c>
    </row>
    <row r="379" spans="1:9" x14ac:dyDescent="0.3">
      <c r="A379" s="162" t="s">
        <v>1450</v>
      </c>
      <c r="B379" s="140"/>
      <c r="C379" s="140"/>
      <c r="D379" s="140"/>
      <c r="E379" s="164" t="str">
        <f t="shared" ref="E379:H379" si="383">IF(LEFT($A379,7)="State A",LARGE($D382:$D388,E$1),"")</f>
        <v/>
      </c>
      <c r="F379" s="164" t="str">
        <f t="shared" si="383"/>
        <v/>
      </c>
      <c r="G379" s="164" t="str">
        <f t="shared" si="383"/>
        <v/>
      </c>
      <c r="H379" s="164" t="str">
        <f t="shared" si="383"/>
        <v/>
      </c>
      <c r="I379" s="164" t="str">
        <f t="shared" si="327"/>
        <v/>
      </c>
    </row>
    <row r="380" spans="1:9" x14ac:dyDescent="0.3">
      <c r="A380" s="162" t="s">
        <v>1451</v>
      </c>
      <c r="B380" s="140"/>
      <c r="C380" s="140"/>
      <c r="D380" s="140"/>
      <c r="E380" s="164" t="str">
        <f t="shared" ref="E380:H380" si="384">IF(LEFT($A380,7)="State A",LARGE($D383:$D389,E$1),"")</f>
        <v/>
      </c>
      <c r="F380" s="164" t="str">
        <f t="shared" si="384"/>
        <v/>
      </c>
      <c r="G380" s="164" t="str">
        <f t="shared" si="384"/>
        <v/>
      </c>
      <c r="H380" s="164" t="str">
        <f t="shared" si="384"/>
        <v/>
      </c>
      <c r="I380" s="164" t="str">
        <f t="shared" si="327"/>
        <v/>
      </c>
    </row>
    <row r="381" spans="1:9" x14ac:dyDescent="0.3">
      <c r="A381" s="140"/>
      <c r="B381" s="140"/>
      <c r="C381" s="140"/>
      <c r="D381" s="140"/>
      <c r="E381" s="164" t="str">
        <f t="shared" ref="E381:H381" si="385">IF(LEFT($A381,7)="State A",LARGE($D384:$D390,E$1),"")</f>
        <v/>
      </c>
      <c r="F381" s="164" t="str">
        <f t="shared" si="385"/>
        <v/>
      </c>
      <c r="G381" s="164" t="str">
        <f t="shared" si="385"/>
        <v/>
      </c>
      <c r="H381" s="164" t="str">
        <f t="shared" si="385"/>
        <v/>
      </c>
      <c r="I381" s="164" t="str">
        <f t="shared" si="327"/>
        <v/>
      </c>
    </row>
    <row r="382" spans="1:9" x14ac:dyDescent="0.3">
      <c r="A382" s="163" t="s">
        <v>1452</v>
      </c>
      <c r="B382" s="140"/>
      <c r="C382" s="140"/>
      <c r="D382" s="140"/>
      <c r="E382" s="164" t="str">
        <f t="shared" ref="E382:H382" si="386">IF(LEFT($A382,7)="State A",LARGE($D385:$D391,E$1),"")</f>
        <v/>
      </c>
      <c r="F382" s="164" t="str">
        <f t="shared" si="386"/>
        <v/>
      </c>
      <c r="G382" s="164" t="str">
        <f t="shared" si="386"/>
        <v/>
      </c>
      <c r="H382" s="164" t="str">
        <f t="shared" si="386"/>
        <v/>
      </c>
      <c r="I382" s="164" t="str">
        <f t="shared" si="327"/>
        <v/>
      </c>
    </row>
    <row r="383" spans="1:9" x14ac:dyDescent="0.3">
      <c r="A383" s="140" t="s">
        <v>413</v>
      </c>
      <c r="B383" s="140"/>
      <c r="C383" s="140"/>
      <c r="D383" s="140"/>
      <c r="E383" s="164" t="str">
        <f t="shared" ref="E383:H383" si="387">IF(LEFT($A383,7)="State A",LARGE($D386:$D392,E$1),"")</f>
        <v/>
      </c>
      <c r="F383" s="164" t="str">
        <f t="shared" si="387"/>
        <v/>
      </c>
      <c r="G383" s="164" t="str">
        <f t="shared" si="387"/>
        <v/>
      </c>
      <c r="H383" s="164" t="str">
        <f t="shared" si="387"/>
        <v/>
      </c>
      <c r="I383" s="164" t="str">
        <f t="shared" si="327"/>
        <v/>
      </c>
    </row>
    <row r="384" spans="1:9" x14ac:dyDescent="0.3">
      <c r="A384" s="140" t="s">
        <v>1581</v>
      </c>
      <c r="B384" s="140"/>
      <c r="C384" s="140"/>
      <c r="D384" s="140"/>
      <c r="E384" s="164">
        <f t="shared" ref="E384:H384" si="388">IF(LEFT($A384,7)="State A",LARGE($D387:$D393,E$1),"")</f>
        <v>0.3478</v>
      </c>
      <c r="F384" s="164">
        <f t="shared" si="388"/>
        <v>0.33150000000000002</v>
      </c>
      <c r="G384" s="164">
        <f t="shared" si="388"/>
        <v>0.16830000000000001</v>
      </c>
      <c r="H384" s="164">
        <f t="shared" si="388"/>
        <v>0.15240000000000001</v>
      </c>
      <c r="I384" s="164">
        <f t="shared" si="327"/>
        <v>0.17930000000000001</v>
      </c>
    </row>
    <row r="385" spans="1:9" x14ac:dyDescent="0.3">
      <c r="A385" s="140" t="s">
        <v>1437</v>
      </c>
      <c r="B385" s="140"/>
      <c r="C385" s="140"/>
      <c r="D385" s="140"/>
      <c r="E385" s="164" t="str">
        <f t="shared" ref="E385:H385" si="389">IF(LEFT($A385,7)="State A",LARGE($D388:$D394,E$1),"")</f>
        <v/>
      </c>
      <c r="F385" s="164" t="str">
        <f t="shared" si="389"/>
        <v/>
      </c>
      <c r="G385" s="164" t="str">
        <f t="shared" si="389"/>
        <v/>
      </c>
      <c r="H385" s="164" t="str">
        <f t="shared" si="389"/>
        <v/>
      </c>
      <c r="I385" s="164" t="str">
        <f t="shared" si="327"/>
        <v/>
      </c>
    </row>
    <row r="386" spans="1:9" x14ac:dyDescent="0.3">
      <c r="A386" s="110" t="s">
        <v>1438</v>
      </c>
      <c r="B386" s="110" t="s">
        <v>1439</v>
      </c>
      <c r="C386" s="110" t="s">
        <v>1440</v>
      </c>
      <c r="D386" s="110" t="s">
        <v>1441</v>
      </c>
      <c r="E386" s="164" t="str">
        <f t="shared" ref="E386:H386" si="390">IF(LEFT($A386,7)="State A",LARGE($D389:$D395,E$1),"")</f>
        <v/>
      </c>
      <c r="F386" s="164" t="str">
        <f t="shared" si="390"/>
        <v/>
      </c>
      <c r="G386" s="164" t="str">
        <f t="shared" si="390"/>
        <v/>
      </c>
      <c r="H386" s="164" t="str">
        <f t="shared" si="390"/>
        <v/>
      </c>
      <c r="I386" s="164" t="str">
        <f t="shared" si="327"/>
        <v/>
      </c>
    </row>
    <row r="387" spans="1:9" ht="13.8" customHeight="1" x14ac:dyDescent="0.3">
      <c r="A387" s="110" t="s">
        <v>1442</v>
      </c>
      <c r="B387" s="110" t="s">
        <v>1582</v>
      </c>
      <c r="C387" s="160">
        <v>30380</v>
      </c>
      <c r="D387" s="161">
        <v>0.3478</v>
      </c>
      <c r="E387" s="164" t="str">
        <f t="shared" ref="E387:H387" si="391">IF(LEFT($A387,7)="State A",LARGE($D390:$D396,E$1),"")</f>
        <v/>
      </c>
      <c r="F387" s="164" t="str">
        <f t="shared" si="391"/>
        <v/>
      </c>
      <c r="G387" s="164" t="str">
        <f t="shared" si="391"/>
        <v/>
      </c>
      <c r="H387" s="164" t="str">
        <f t="shared" si="391"/>
        <v/>
      </c>
      <c r="I387" s="164" t="str">
        <f t="shared" ref="I387:I450" si="392">IF(LEFT($A387,7)="State A",AVERAGE(E387-G387, F387-H387),"")</f>
        <v/>
      </c>
    </row>
    <row r="388" spans="1:9" x14ac:dyDescent="0.3">
      <c r="A388" s="110"/>
      <c r="B388" s="110"/>
      <c r="C388" s="160"/>
      <c r="D388" s="161"/>
      <c r="E388" s="164" t="str">
        <f t="shared" ref="E388:H388" si="393">IF(LEFT($A388,7)="State A",LARGE($D391:$D397,E$1),"")</f>
        <v/>
      </c>
      <c r="F388" s="164" t="str">
        <f t="shared" si="393"/>
        <v/>
      </c>
      <c r="G388" s="164" t="str">
        <f t="shared" si="393"/>
        <v/>
      </c>
      <c r="H388" s="164" t="str">
        <f t="shared" si="393"/>
        <v/>
      </c>
      <c r="I388" s="164" t="str">
        <f t="shared" si="392"/>
        <v/>
      </c>
    </row>
    <row r="389" spans="1:9" ht="13.8" customHeight="1" x14ac:dyDescent="0.3">
      <c r="A389" s="110" t="s">
        <v>1442</v>
      </c>
      <c r="B389" s="110" t="s">
        <v>1583</v>
      </c>
      <c r="C389" s="160">
        <v>28953</v>
      </c>
      <c r="D389" s="161">
        <v>0.33150000000000002</v>
      </c>
      <c r="E389" s="164" t="str">
        <f t="shared" ref="E389:H389" si="394">IF(LEFT($A389,7)="State A",LARGE($D392:$D398,E$1),"")</f>
        <v/>
      </c>
      <c r="F389" s="164" t="str">
        <f t="shared" si="394"/>
        <v/>
      </c>
      <c r="G389" s="164" t="str">
        <f t="shared" si="394"/>
        <v/>
      </c>
      <c r="H389" s="164" t="str">
        <f t="shared" si="394"/>
        <v/>
      </c>
      <c r="I389" s="164" t="str">
        <f t="shared" si="392"/>
        <v/>
      </c>
    </row>
    <row r="390" spans="1:9" x14ac:dyDescent="0.3">
      <c r="A390" s="110"/>
      <c r="B390" s="110"/>
      <c r="C390" s="160"/>
      <c r="D390" s="161"/>
      <c r="E390" s="164" t="str">
        <f t="shared" ref="E390:H390" si="395">IF(LEFT($A390,7)="State A",LARGE($D393:$D399,E$1),"")</f>
        <v/>
      </c>
      <c r="F390" s="164" t="str">
        <f t="shared" si="395"/>
        <v/>
      </c>
      <c r="G390" s="164" t="str">
        <f t="shared" si="395"/>
        <v/>
      </c>
      <c r="H390" s="164" t="str">
        <f t="shared" si="395"/>
        <v/>
      </c>
      <c r="I390" s="164" t="str">
        <f t="shared" si="392"/>
        <v/>
      </c>
    </row>
    <row r="391" spans="1:9" x14ac:dyDescent="0.3">
      <c r="A391" s="110" t="s">
        <v>1445</v>
      </c>
      <c r="B391" s="110" t="s">
        <v>1584</v>
      </c>
      <c r="C391" s="160">
        <v>14704</v>
      </c>
      <c r="D391" s="161">
        <v>0.16830000000000001</v>
      </c>
      <c r="E391" s="164" t="str">
        <f t="shared" ref="E391:H391" si="396">IF(LEFT($A391,7)="State A",LARGE($D394:$D400,E$1),"")</f>
        <v/>
      </c>
      <c r="F391" s="164" t="str">
        <f t="shared" si="396"/>
        <v/>
      </c>
      <c r="G391" s="164" t="str">
        <f t="shared" si="396"/>
        <v/>
      </c>
      <c r="H391" s="164" t="str">
        <f t="shared" si="396"/>
        <v/>
      </c>
      <c r="I391" s="164" t="str">
        <f t="shared" si="392"/>
        <v/>
      </c>
    </row>
    <row r="392" spans="1:9" x14ac:dyDescent="0.3">
      <c r="A392" s="110" t="s">
        <v>1445</v>
      </c>
      <c r="B392" s="110" t="s">
        <v>1585</v>
      </c>
      <c r="C392" s="160">
        <v>13313</v>
      </c>
      <c r="D392" s="161">
        <v>0.15240000000000001</v>
      </c>
      <c r="E392" s="164" t="str">
        <f t="shared" ref="E392:H392" si="397">IF(LEFT($A392,7)="State A",LARGE($D395:$D401,E$1),"")</f>
        <v/>
      </c>
      <c r="F392" s="164" t="str">
        <f t="shared" si="397"/>
        <v/>
      </c>
      <c r="G392" s="164" t="str">
        <f t="shared" si="397"/>
        <v/>
      </c>
      <c r="H392" s="164" t="str">
        <f t="shared" si="397"/>
        <v/>
      </c>
      <c r="I392" s="164" t="str">
        <f t="shared" si="392"/>
        <v/>
      </c>
    </row>
    <row r="393" spans="1:9" x14ac:dyDescent="0.3">
      <c r="A393" s="140" t="s">
        <v>1448</v>
      </c>
      <c r="B393" s="140"/>
      <c r="C393" s="140"/>
      <c r="D393" s="140"/>
      <c r="E393" s="164" t="str">
        <f t="shared" ref="E393:H393" si="398">IF(LEFT($A393,7)="State A",LARGE($D396:$D402,E$1),"")</f>
        <v/>
      </c>
      <c r="F393" s="164" t="str">
        <f t="shared" si="398"/>
        <v/>
      </c>
      <c r="G393" s="164" t="str">
        <f t="shared" si="398"/>
        <v/>
      </c>
      <c r="H393" s="164" t="str">
        <f t="shared" si="398"/>
        <v/>
      </c>
      <c r="I393" s="164" t="str">
        <f t="shared" si="392"/>
        <v/>
      </c>
    </row>
    <row r="394" spans="1:9" x14ac:dyDescent="0.3">
      <c r="A394" s="162"/>
      <c r="B394" s="140"/>
      <c r="C394" s="140"/>
      <c r="D394" s="140"/>
      <c r="E394" s="164" t="str">
        <f t="shared" ref="E394:H394" si="399">IF(LEFT($A394,7)="State A",LARGE($D397:$D403,E$1),"")</f>
        <v/>
      </c>
      <c r="F394" s="164" t="str">
        <f t="shared" si="399"/>
        <v/>
      </c>
      <c r="G394" s="164" t="str">
        <f t="shared" si="399"/>
        <v/>
      </c>
      <c r="H394" s="164" t="str">
        <f t="shared" si="399"/>
        <v/>
      </c>
      <c r="I394" s="164" t="str">
        <f t="shared" si="392"/>
        <v/>
      </c>
    </row>
    <row r="395" spans="1:9" x14ac:dyDescent="0.3">
      <c r="A395" s="162" t="s">
        <v>1449</v>
      </c>
      <c r="B395" s="140"/>
      <c r="C395" s="140"/>
      <c r="D395" s="140"/>
      <c r="E395" s="164" t="str">
        <f t="shared" ref="E395:H395" si="400">IF(LEFT($A395,7)="State A",LARGE($D398:$D404,E$1),"")</f>
        <v/>
      </c>
      <c r="F395" s="164" t="str">
        <f t="shared" si="400"/>
        <v/>
      </c>
      <c r="G395" s="164" t="str">
        <f t="shared" si="400"/>
        <v/>
      </c>
      <c r="H395" s="164" t="str">
        <f t="shared" si="400"/>
        <v/>
      </c>
      <c r="I395" s="164" t="str">
        <f t="shared" si="392"/>
        <v/>
      </c>
    </row>
    <row r="396" spans="1:9" x14ac:dyDescent="0.3">
      <c r="A396" s="162" t="s">
        <v>1450</v>
      </c>
      <c r="B396" s="140"/>
      <c r="C396" s="140"/>
      <c r="D396" s="140"/>
      <c r="E396" s="164" t="str">
        <f t="shared" ref="E396:H396" si="401">IF(LEFT($A396,7)="State A",LARGE($D399:$D405,E$1),"")</f>
        <v/>
      </c>
      <c r="F396" s="164" t="str">
        <f t="shared" si="401"/>
        <v/>
      </c>
      <c r="G396" s="164" t="str">
        <f t="shared" si="401"/>
        <v/>
      </c>
      <c r="H396" s="164" t="str">
        <f t="shared" si="401"/>
        <v/>
      </c>
      <c r="I396" s="164" t="str">
        <f t="shared" si="392"/>
        <v/>
      </c>
    </row>
    <row r="397" spans="1:9" x14ac:dyDescent="0.3">
      <c r="A397" s="162" t="s">
        <v>1451</v>
      </c>
      <c r="B397" s="140"/>
      <c r="C397" s="140"/>
      <c r="D397" s="140"/>
      <c r="E397" s="164" t="str">
        <f t="shared" ref="E397:H397" si="402">IF(LEFT($A397,7)="State A",LARGE($D400:$D406,E$1),"")</f>
        <v/>
      </c>
      <c r="F397" s="164" t="str">
        <f t="shared" si="402"/>
        <v/>
      </c>
      <c r="G397" s="164" t="str">
        <f t="shared" si="402"/>
        <v/>
      </c>
      <c r="H397" s="164" t="str">
        <f t="shared" si="402"/>
        <v/>
      </c>
      <c r="I397" s="164" t="str">
        <f t="shared" si="392"/>
        <v/>
      </c>
    </row>
    <row r="398" spans="1:9" x14ac:dyDescent="0.3">
      <c r="A398" s="140"/>
      <c r="B398" s="140"/>
      <c r="C398" s="140"/>
      <c r="D398" s="140"/>
      <c r="E398" s="164" t="str">
        <f t="shared" ref="E398:H398" si="403">IF(LEFT($A398,7)="State A",LARGE($D401:$D407,E$1),"")</f>
        <v/>
      </c>
      <c r="F398" s="164" t="str">
        <f t="shared" si="403"/>
        <v/>
      </c>
      <c r="G398" s="164" t="str">
        <f t="shared" si="403"/>
        <v/>
      </c>
      <c r="H398" s="164" t="str">
        <f t="shared" si="403"/>
        <v/>
      </c>
      <c r="I398" s="164" t="str">
        <f t="shared" si="392"/>
        <v/>
      </c>
    </row>
    <row r="399" spans="1:9" x14ac:dyDescent="0.3">
      <c r="A399" s="163" t="s">
        <v>1452</v>
      </c>
      <c r="B399" s="140"/>
      <c r="C399" s="140"/>
      <c r="D399" s="140"/>
      <c r="E399" s="164" t="str">
        <f t="shared" ref="E399:H399" si="404">IF(LEFT($A399,7)="State A",LARGE($D402:$D408,E$1),"")</f>
        <v/>
      </c>
      <c r="F399" s="164" t="str">
        <f t="shared" si="404"/>
        <v/>
      </c>
      <c r="G399" s="164" t="str">
        <f t="shared" si="404"/>
        <v/>
      </c>
      <c r="H399" s="164" t="str">
        <f t="shared" si="404"/>
        <v/>
      </c>
      <c r="I399" s="164" t="str">
        <f t="shared" si="392"/>
        <v/>
      </c>
    </row>
    <row r="400" spans="1:9" x14ac:dyDescent="0.3">
      <c r="A400" s="140" t="s">
        <v>413</v>
      </c>
      <c r="B400" s="140"/>
      <c r="C400" s="140"/>
      <c r="D400" s="140"/>
      <c r="E400" s="164" t="str">
        <f t="shared" ref="E400:H400" si="405">IF(LEFT($A400,7)="State A",LARGE($D403:$D409,E$1),"")</f>
        <v/>
      </c>
      <c r="F400" s="164" t="str">
        <f t="shared" si="405"/>
        <v/>
      </c>
      <c r="G400" s="164" t="str">
        <f t="shared" si="405"/>
        <v/>
      </c>
      <c r="H400" s="164" t="str">
        <f t="shared" si="405"/>
        <v/>
      </c>
      <c r="I400" s="164" t="str">
        <f t="shared" si="392"/>
        <v/>
      </c>
    </row>
    <row r="401" spans="1:9" x14ac:dyDescent="0.3">
      <c r="A401" s="140" t="s">
        <v>1586</v>
      </c>
      <c r="B401" s="140"/>
      <c r="C401" s="140"/>
      <c r="D401" s="140"/>
      <c r="E401" s="164">
        <f t="shared" ref="E401:H401" si="406">IF(LEFT($A401,7)="State A",LARGE($D404:$D410,E$1),"")</f>
        <v>0.27189999999999998</v>
      </c>
      <c r="F401" s="164">
        <f t="shared" si="406"/>
        <v>0.25869999999999999</v>
      </c>
      <c r="G401" s="164">
        <f t="shared" si="406"/>
        <v>0.23799999999999999</v>
      </c>
      <c r="H401" s="164">
        <f t="shared" si="406"/>
        <v>0.23139999999999999</v>
      </c>
      <c r="I401" s="164">
        <f t="shared" si="392"/>
        <v>3.0599999999999988E-2</v>
      </c>
    </row>
    <row r="402" spans="1:9" x14ac:dyDescent="0.3">
      <c r="A402" s="140" t="s">
        <v>1437</v>
      </c>
      <c r="B402" s="140"/>
      <c r="C402" s="140"/>
      <c r="D402" s="140"/>
      <c r="E402" s="164" t="str">
        <f t="shared" ref="E402:H402" si="407">IF(LEFT($A402,7)="State A",LARGE($D405:$D411,E$1),"")</f>
        <v/>
      </c>
      <c r="F402" s="164" t="str">
        <f t="shared" si="407"/>
        <v/>
      </c>
      <c r="G402" s="164" t="str">
        <f t="shared" si="407"/>
        <v/>
      </c>
      <c r="H402" s="164" t="str">
        <f t="shared" si="407"/>
        <v/>
      </c>
      <c r="I402" s="164" t="str">
        <f t="shared" si="392"/>
        <v/>
      </c>
    </row>
    <row r="403" spans="1:9" x14ac:dyDescent="0.3">
      <c r="A403" s="110" t="s">
        <v>1438</v>
      </c>
      <c r="B403" s="110" t="s">
        <v>1439</v>
      </c>
      <c r="C403" s="110" t="s">
        <v>1440</v>
      </c>
      <c r="D403" s="110" t="s">
        <v>1441</v>
      </c>
      <c r="E403" s="164" t="str">
        <f t="shared" ref="E403:H403" si="408">IF(LEFT($A403,7)="State A",LARGE($D406:$D412,E$1),"")</f>
        <v/>
      </c>
      <c r="F403" s="164" t="str">
        <f t="shared" si="408"/>
        <v/>
      </c>
      <c r="G403" s="164" t="str">
        <f t="shared" si="408"/>
        <v/>
      </c>
      <c r="H403" s="164" t="str">
        <f t="shared" si="408"/>
        <v/>
      </c>
      <c r="I403" s="164" t="str">
        <f t="shared" si="392"/>
        <v/>
      </c>
    </row>
    <row r="404" spans="1:9" x14ac:dyDescent="0.3">
      <c r="A404" s="110" t="s">
        <v>1442</v>
      </c>
      <c r="B404" s="110" t="s">
        <v>1587</v>
      </c>
      <c r="C404" s="160">
        <v>26848</v>
      </c>
      <c r="D404" s="161">
        <v>0.27189999999999998</v>
      </c>
      <c r="E404" s="164" t="str">
        <f t="shared" ref="E404:H404" si="409">IF(LEFT($A404,7)="State A",LARGE($D407:$D413,E$1),"")</f>
        <v/>
      </c>
      <c r="F404" s="164" t="str">
        <f t="shared" si="409"/>
        <v/>
      </c>
      <c r="G404" s="164" t="str">
        <f t="shared" si="409"/>
        <v/>
      </c>
      <c r="H404" s="164" t="str">
        <f t="shared" si="409"/>
        <v/>
      </c>
      <c r="I404" s="164" t="str">
        <f t="shared" si="392"/>
        <v/>
      </c>
    </row>
    <row r="405" spans="1:9" x14ac:dyDescent="0.3">
      <c r="A405" s="110" t="s">
        <v>1442</v>
      </c>
      <c r="B405" s="110" t="s">
        <v>1588</v>
      </c>
      <c r="C405" s="160">
        <v>25552</v>
      </c>
      <c r="D405" s="161">
        <v>0.25869999999999999</v>
      </c>
      <c r="E405" s="164" t="str">
        <f t="shared" ref="E405:H405" si="410">IF(LEFT($A405,7)="State A",LARGE($D408:$D414,E$1),"")</f>
        <v/>
      </c>
      <c r="F405" s="164" t="str">
        <f t="shared" si="410"/>
        <v/>
      </c>
      <c r="G405" s="164" t="str">
        <f t="shared" si="410"/>
        <v/>
      </c>
      <c r="H405" s="164" t="str">
        <f t="shared" si="410"/>
        <v/>
      </c>
      <c r="I405" s="164" t="str">
        <f t="shared" si="392"/>
        <v/>
      </c>
    </row>
    <row r="406" spans="1:9" x14ac:dyDescent="0.3">
      <c r="A406" s="110" t="s">
        <v>1445</v>
      </c>
      <c r="B406" s="110" t="s">
        <v>1589</v>
      </c>
      <c r="C406" s="160">
        <v>23505</v>
      </c>
      <c r="D406" s="161">
        <v>0.23799999999999999</v>
      </c>
      <c r="E406" s="164" t="str">
        <f t="shared" ref="E406:H406" si="411">IF(LEFT($A406,7)="State A",LARGE($D409:$D415,E$1),"")</f>
        <v/>
      </c>
      <c r="F406" s="164" t="str">
        <f t="shared" si="411"/>
        <v/>
      </c>
      <c r="G406" s="164" t="str">
        <f t="shared" si="411"/>
        <v/>
      </c>
      <c r="H406" s="164" t="str">
        <f t="shared" si="411"/>
        <v/>
      </c>
      <c r="I406" s="164" t="str">
        <f t="shared" si="392"/>
        <v/>
      </c>
    </row>
    <row r="407" spans="1:9" x14ac:dyDescent="0.3">
      <c r="A407" s="110" t="s">
        <v>1445</v>
      </c>
      <c r="B407" s="110" t="s">
        <v>1590</v>
      </c>
      <c r="C407" s="160">
        <v>22850</v>
      </c>
      <c r="D407" s="161">
        <v>0.23139999999999999</v>
      </c>
      <c r="E407" s="164" t="str">
        <f t="shared" ref="E407:H407" si="412">IF(LEFT($A407,7)="State A",LARGE($D410:$D416,E$1),"")</f>
        <v/>
      </c>
      <c r="F407" s="164" t="str">
        <f t="shared" si="412"/>
        <v/>
      </c>
      <c r="G407" s="164" t="str">
        <f t="shared" si="412"/>
        <v/>
      </c>
      <c r="H407" s="164" t="str">
        <f t="shared" si="412"/>
        <v/>
      </c>
      <c r="I407" s="164" t="str">
        <f t="shared" si="392"/>
        <v/>
      </c>
    </row>
    <row r="408" spans="1:9" x14ac:dyDescent="0.3">
      <c r="A408" s="140" t="s">
        <v>1448</v>
      </c>
      <c r="B408" s="140"/>
      <c r="C408" s="140"/>
      <c r="D408" s="140"/>
      <c r="E408" s="164" t="str">
        <f t="shared" ref="E408:H408" si="413">IF(LEFT($A408,7)="State A",LARGE($D411:$D417,E$1),"")</f>
        <v/>
      </c>
      <c r="F408" s="164" t="str">
        <f t="shared" si="413"/>
        <v/>
      </c>
      <c r="G408" s="164" t="str">
        <f t="shared" si="413"/>
        <v/>
      </c>
      <c r="H408" s="164" t="str">
        <f t="shared" si="413"/>
        <v/>
      </c>
      <c r="I408" s="164" t="str">
        <f t="shared" si="392"/>
        <v/>
      </c>
    </row>
    <row r="409" spans="1:9" x14ac:dyDescent="0.3">
      <c r="A409" s="162"/>
      <c r="B409" s="140"/>
      <c r="C409" s="140"/>
      <c r="D409" s="140"/>
      <c r="E409" s="164" t="str">
        <f t="shared" ref="E409:H409" si="414">IF(LEFT($A409,7)="State A",LARGE($D412:$D418,E$1),"")</f>
        <v/>
      </c>
      <c r="F409" s="164" t="str">
        <f t="shared" si="414"/>
        <v/>
      </c>
      <c r="G409" s="164" t="str">
        <f t="shared" si="414"/>
        <v/>
      </c>
      <c r="H409" s="164" t="str">
        <f t="shared" si="414"/>
        <v/>
      </c>
      <c r="I409" s="164" t="str">
        <f t="shared" si="392"/>
        <v/>
      </c>
    </row>
    <row r="410" spans="1:9" x14ac:dyDescent="0.3">
      <c r="A410" s="162" t="s">
        <v>1449</v>
      </c>
      <c r="B410" s="140"/>
      <c r="C410" s="140"/>
      <c r="D410" s="140"/>
      <c r="E410" s="164" t="str">
        <f t="shared" ref="E410:H410" si="415">IF(LEFT($A410,7)="State A",LARGE($D413:$D419,E$1),"")</f>
        <v/>
      </c>
      <c r="F410" s="164" t="str">
        <f t="shared" si="415"/>
        <v/>
      </c>
      <c r="G410" s="164" t="str">
        <f t="shared" si="415"/>
        <v/>
      </c>
      <c r="H410" s="164" t="str">
        <f t="shared" si="415"/>
        <v/>
      </c>
      <c r="I410" s="164" t="str">
        <f t="shared" si="392"/>
        <v/>
      </c>
    </row>
    <row r="411" spans="1:9" x14ac:dyDescent="0.3">
      <c r="A411" s="162" t="s">
        <v>1450</v>
      </c>
      <c r="B411" s="140"/>
      <c r="C411" s="140"/>
      <c r="D411" s="140"/>
      <c r="E411" s="164" t="str">
        <f t="shared" ref="E411:H411" si="416">IF(LEFT($A411,7)="State A",LARGE($D414:$D420,E$1),"")</f>
        <v/>
      </c>
      <c r="F411" s="164" t="str">
        <f t="shared" si="416"/>
        <v/>
      </c>
      <c r="G411" s="164" t="str">
        <f t="shared" si="416"/>
        <v/>
      </c>
      <c r="H411" s="164" t="str">
        <f t="shared" si="416"/>
        <v/>
      </c>
      <c r="I411" s="164" t="str">
        <f t="shared" si="392"/>
        <v/>
      </c>
    </row>
    <row r="412" spans="1:9" x14ac:dyDescent="0.3">
      <c r="A412" s="162" t="s">
        <v>1451</v>
      </c>
      <c r="B412" s="140"/>
      <c r="C412" s="140"/>
      <c r="D412" s="140"/>
      <c r="E412" s="164" t="str">
        <f t="shared" ref="E412:H412" si="417">IF(LEFT($A412,7)="State A",LARGE($D415:$D421,E$1),"")</f>
        <v/>
      </c>
      <c r="F412" s="164" t="str">
        <f t="shared" si="417"/>
        <v/>
      </c>
      <c r="G412" s="164" t="str">
        <f t="shared" si="417"/>
        <v/>
      </c>
      <c r="H412" s="164" t="str">
        <f t="shared" si="417"/>
        <v/>
      </c>
      <c r="I412" s="164" t="str">
        <f t="shared" si="392"/>
        <v/>
      </c>
    </row>
    <row r="413" spans="1:9" x14ac:dyDescent="0.3">
      <c r="A413" s="140"/>
      <c r="B413" s="140"/>
      <c r="C413" s="140"/>
      <c r="D413" s="140"/>
      <c r="E413" s="164" t="str">
        <f t="shared" ref="E413:H413" si="418">IF(LEFT($A413,7)="State A",LARGE($D416:$D422,E$1),"")</f>
        <v/>
      </c>
      <c r="F413" s="164" t="str">
        <f t="shared" si="418"/>
        <v/>
      </c>
      <c r="G413" s="164" t="str">
        <f t="shared" si="418"/>
        <v/>
      </c>
      <c r="H413" s="164" t="str">
        <f t="shared" si="418"/>
        <v/>
      </c>
      <c r="I413" s="164" t="str">
        <f t="shared" si="392"/>
        <v/>
      </c>
    </row>
    <row r="414" spans="1:9" x14ac:dyDescent="0.3">
      <c r="A414" s="163" t="s">
        <v>1452</v>
      </c>
      <c r="B414" s="140"/>
      <c r="C414" s="140"/>
      <c r="D414" s="140"/>
      <c r="E414" s="164" t="str">
        <f t="shared" ref="E414:H414" si="419">IF(LEFT($A414,7)="State A",LARGE($D417:$D423,E$1),"")</f>
        <v/>
      </c>
      <c r="F414" s="164" t="str">
        <f t="shared" si="419"/>
        <v/>
      </c>
      <c r="G414" s="164" t="str">
        <f t="shared" si="419"/>
        <v/>
      </c>
      <c r="H414" s="164" t="str">
        <f t="shared" si="419"/>
        <v/>
      </c>
      <c r="I414" s="164" t="str">
        <f t="shared" si="392"/>
        <v/>
      </c>
    </row>
    <row r="415" spans="1:9" x14ac:dyDescent="0.3">
      <c r="A415" s="140" t="s">
        <v>413</v>
      </c>
      <c r="B415" s="140"/>
      <c r="C415" s="140"/>
      <c r="D415" s="140"/>
      <c r="E415" s="164" t="str">
        <f t="shared" ref="E415:H415" si="420">IF(LEFT($A415,7)="State A",LARGE($D418:$D424,E$1),"")</f>
        <v/>
      </c>
      <c r="F415" s="164" t="str">
        <f t="shared" si="420"/>
        <v/>
      </c>
      <c r="G415" s="164" t="str">
        <f t="shared" si="420"/>
        <v/>
      </c>
      <c r="H415" s="164" t="str">
        <f t="shared" si="420"/>
        <v/>
      </c>
      <c r="I415" s="164" t="str">
        <f t="shared" si="392"/>
        <v/>
      </c>
    </row>
    <row r="416" spans="1:9" x14ac:dyDescent="0.3">
      <c r="A416" s="140" t="s">
        <v>1591</v>
      </c>
      <c r="B416" s="140"/>
      <c r="C416" s="140"/>
      <c r="D416" s="140"/>
      <c r="E416" s="164">
        <f t="shared" ref="E416:H416" si="421">IF(LEFT($A416,7)="State A",LARGE($D419:$D425,E$1),"")</f>
        <v>0.28499999999999998</v>
      </c>
      <c r="F416" s="164">
        <f t="shared" si="421"/>
        <v>0.28210000000000002</v>
      </c>
      <c r="G416" s="164">
        <f t="shared" si="421"/>
        <v>0.217</v>
      </c>
      <c r="H416" s="164">
        <f t="shared" si="421"/>
        <v>0.21590000000000001</v>
      </c>
      <c r="I416" s="164">
        <f t="shared" si="392"/>
        <v>6.7099999999999993E-2</v>
      </c>
    </row>
    <row r="417" spans="1:9" x14ac:dyDescent="0.3">
      <c r="A417" s="140" t="s">
        <v>1592</v>
      </c>
      <c r="B417" s="140"/>
      <c r="C417" s="140"/>
      <c r="D417" s="140"/>
      <c r="E417" s="164" t="str">
        <f t="shared" ref="E417:H417" si="422">IF(LEFT($A417,7)="State A",LARGE($D420:$D426,E$1),"")</f>
        <v/>
      </c>
      <c r="F417" s="164" t="str">
        <f t="shared" si="422"/>
        <v/>
      </c>
      <c r="G417" s="164" t="str">
        <f t="shared" si="422"/>
        <v/>
      </c>
      <c r="H417" s="164" t="str">
        <f t="shared" si="422"/>
        <v/>
      </c>
      <c r="I417" s="164" t="str">
        <f t="shared" si="392"/>
        <v/>
      </c>
    </row>
    <row r="418" spans="1:9" x14ac:dyDescent="0.3">
      <c r="A418" s="110" t="s">
        <v>1438</v>
      </c>
      <c r="B418" s="110" t="s">
        <v>1439</v>
      </c>
      <c r="C418" s="110" t="s">
        <v>1440</v>
      </c>
      <c r="D418" s="110" t="s">
        <v>1441</v>
      </c>
      <c r="E418" s="164" t="str">
        <f t="shared" ref="E418:H418" si="423">IF(LEFT($A418,7)="State A",LARGE($D421:$D427,E$1),"")</f>
        <v/>
      </c>
      <c r="F418" s="164" t="str">
        <f t="shared" si="423"/>
        <v/>
      </c>
      <c r="G418" s="164" t="str">
        <f t="shared" si="423"/>
        <v/>
      </c>
      <c r="H418" s="164" t="str">
        <f t="shared" si="423"/>
        <v/>
      </c>
      <c r="I418" s="164" t="str">
        <f t="shared" si="392"/>
        <v/>
      </c>
    </row>
    <row r="419" spans="1:9" x14ac:dyDescent="0.3">
      <c r="A419" s="110" t="s">
        <v>1442</v>
      </c>
      <c r="B419" s="110" t="s">
        <v>1593</v>
      </c>
      <c r="C419" s="160">
        <v>24706</v>
      </c>
      <c r="D419" s="161">
        <v>0.28499999999999998</v>
      </c>
      <c r="E419" s="164" t="str">
        <f t="shared" ref="E419:H419" si="424">IF(LEFT($A419,7)="State A",LARGE($D422:$D428,E$1),"")</f>
        <v/>
      </c>
      <c r="F419" s="164" t="str">
        <f t="shared" si="424"/>
        <v/>
      </c>
      <c r="G419" s="164" t="str">
        <f t="shared" si="424"/>
        <v/>
      </c>
      <c r="H419" s="164" t="str">
        <f t="shared" si="424"/>
        <v/>
      </c>
      <c r="I419" s="164" t="str">
        <f t="shared" si="392"/>
        <v/>
      </c>
    </row>
    <row r="420" spans="1:9" x14ac:dyDescent="0.3">
      <c r="A420" s="110" t="s">
        <v>1442</v>
      </c>
      <c r="B420" s="110" t="s">
        <v>1594</v>
      </c>
      <c r="C420" s="160">
        <v>24451</v>
      </c>
      <c r="D420" s="161">
        <v>0.28210000000000002</v>
      </c>
      <c r="E420" s="164" t="str">
        <f t="shared" ref="E420:H420" si="425">IF(LEFT($A420,7)="State A",LARGE($D423:$D429,E$1),"")</f>
        <v/>
      </c>
      <c r="F420" s="164" t="str">
        <f t="shared" si="425"/>
        <v/>
      </c>
      <c r="G420" s="164" t="str">
        <f t="shared" si="425"/>
        <v/>
      </c>
      <c r="H420" s="164" t="str">
        <f t="shared" si="425"/>
        <v/>
      </c>
      <c r="I420" s="164" t="str">
        <f t="shared" si="392"/>
        <v/>
      </c>
    </row>
    <row r="421" spans="1:9" x14ac:dyDescent="0.3">
      <c r="A421" s="110" t="s">
        <v>1445</v>
      </c>
      <c r="B421" s="110" t="s">
        <v>1595</v>
      </c>
      <c r="C421" s="160">
        <v>18813</v>
      </c>
      <c r="D421" s="161">
        <v>0.217</v>
      </c>
      <c r="E421" s="164" t="str">
        <f t="shared" ref="E421:H421" si="426">IF(LEFT($A421,7)="State A",LARGE($D424:$D430,E$1),"")</f>
        <v/>
      </c>
      <c r="F421" s="164" t="str">
        <f t="shared" si="426"/>
        <v/>
      </c>
      <c r="G421" s="164" t="str">
        <f t="shared" si="426"/>
        <v/>
      </c>
      <c r="H421" s="164" t="str">
        <f t="shared" si="426"/>
        <v/>
      </c>
      <c r="I421" s="164" t="str">
        <f t="shared" si="392"/>
        <v/>
      </c>
    </row>
    <row r="422" spans="1:9" x14ac:dyDescent="0.3">
      <c r="A422" s="110" t="s">
        <v>1445</v>
      </c>
      <c r="B422" s="110" t="s">
        <v>1596</v>
      </c>
      <c r="C422" s="160">
        <v>18711</v>
      </c>
      <c r="D422" s="161">
        <v>0.21590000000000001</v>
      </c>
      <c r="E422" s="164" t="str">
        <f t="shared" ref="E422:H422" si="427">IF(LEFT($A422,7)="State A",LARGE($D425:$D431,E$1),"")</f>
        <v/>
      </c>
      <c r="F422" s="164" t="str">
        <f t="shared" si="427"/>
        <v/>
      </c>
      <c r="G422" s="164" t="str">
        <f t="shared" si="427"/>
        <v/>
      </c>
      <c r="H422" s="164" t="str">
        <f t="shared" si="427"/>
        <v/>
      </c>
      <c r="I422" s="164" t="str">
        <f t="shared" si="392"/>
        <v/>
      </c>
    </row>
    <row r="423" spans="1:9" x14ac:dyDescent="0.3">
      <c r="A423" s="140" t="s">
        <v>1448</v>
      </c>
      <c r="B423" s="140"/>
      <c r="C423" s="140"/>
      <c r="D423" s="140"/>
      <c r="E423" s="164" t="str">
        <f t="shared" ref="E423:H423" si="428">IF(LEFT($A423,7)="State A",LARGE($D426:$D432,E$1),"")</f>
        <v/>
      </c>
      <c r="F423" s="164" t="str">
        <f t="shared" si="428"/>
        <v/>
      </c>
      <c r="G423" s="164" t="str">
        <f t="shared" si="428"/>
        <v/>
      </c>
      <c r="H423" s="164" t="str">
        <f t="shared" si="428"/>
        <v/>
      </c>
      <c r="I423" s="164" t="str">
        <f t="shared" si="392"/>
        <v/>
      </c>
    </row>
    <row r="424" spans="1:9" x14ac:dyDescent="0.3">
      <c r="A424" s="162"/>
      <c r="B424" s="140"/>
      <c r="C424" s="140"/>
      <c r="D424" s="140"/>
      <c r="E424" s="164" t="str">
        <f t="shared" ref="E424:H424" si="429">IF(LEFT($A424,7)="State A",LARGE($D427:$D433,E$1),"")</f>
        <v/>
      </c>
      <c r="F424" s="164" t="str">
        <f t="shared" si="429"/>
        <v/>
      </c>
      <c r="G424" s="164" t="str">
        <f t="shared" si="429"/>
        <v/>
      </c>
      <c r="H424" s="164" t="str">
        <f t="shared" si="429"/>
        <v/>
      </c>
      <c r="I424" s="164" t="str">
        <f t="shared" si="392"/>
        <v/>
      </c>
    </row>
    <row r="425" spans="1:9" x14ac:dyDescent="0.3">
      <c r="A425" s="162" t="s">
        <v>1449</v>
      </c>
      <c r="B425" s="140"/>
      <c r="C425" s="140"/>
      <c r="D425" s="140"/>
      <c r="E425" s="164" t="str">
        <f t="shared" ref="E425:H425" si="430">IF(LEFT($A425,7)="State A",LARGE($D428:$D434,E$1),"")</f>
        <v/>
      </c>
      <c r="F425" s="164" t="str">
        <f t="shared" si="430"/>
        <v/>
      </c>
      <c r="G425" s="164" t="str">
        <f t="shared" si="430"/>
        <v/>
      </c>
      <c r="H425" s="164" t="str">
        <f t="shared" si="430"/>
        <v/>
      </c>
      <c r="I425" s="164" t="str">
        <f t="shared" si="392"/>
        <v/>
      </c>
    </row>
    <row r="426" spans="1:9" x14ac:dyDescent="0.3">
      <c r="A426" s="162" t="s">
        <v>1450</v>
      </c>
      <c r="B426" s="140"/>
      <c r="C426" s="140"/>
      <c r="D426" s="140"/>
      <c r="E426" s="164" t="str">
        <f t="shared" ref="E426:H426" si="431">IF(LEFT($A426,7)="State A",LARGE($D429:$D435,E$1),"")</f>
        <v/>
      </c>
      <c r="F426" s="164" t="str">
        <f t="shared" si="431"/>
        <v/>
      </c>
      <c r="G426" s="164" t="str">
        <f t="shared" si="431"/>
        <v/>
      </c>
      <c r="H426" s="164" t="str">
        <f t="shared" si="431"/>
        <v/>
      </c>
      <c r="I426" s="164" t="str">
        <f t="shared" si="392"/>
        <v/>
      </c>
    </row>
    <row r="427" spans="1:9" x14ac:dyDescent="0.3">
      <c r="A427" s="162" t="s">
        <v>1451</v>
      </c>
      <c r="B427" s="140"/>
      <c r="C427" s="140"/>
      <c r="D427" s="140"/>
      <c r="E427" s="164" t="str">
        <f t="shared" ref="E427:H427" si="432">IF(LEFT($A427,7)="State A",LARGE($D430:$D436,E$1),"")</f>
        <v/>
      </c>
      <c r="F427" s="164" t="str">
        <f t="shared" si="432"/>
        <v/>
      </c>
      <c r="G427" s="164" t="str">
        <f t="shared" si="432"/>
        <v/>
      </c>
      <c r="H427" s="164" t="str">
        <f t="shared" si="432"/>
        <v/>
      </c>
      <c r="I427" s="164" t="str">
        <f t="shared" si="392"/>
        <v/>
      </c>
    </row>
    <row r="428" spans="1:9" x14ac:dyDescent="0.3">
      <c r="A428" s="140"/>
      <c r="B428" s="140"/>
      <c r="C428" s="140"/>
      <c r="D428" s="140"/>
      <c r="E428" s="164" t="str">
        <f t="shared" ref="E428:H428" si="433">IF(LEFT($A428,7)="State A",LARGE($D431:$D437,E$1),"")</f>
        <v/>
      </c>
      <c r="F428" s="164" t="str">
        <f t="shared" si="433"/>
        <v/>
      </c>
      <c r="G428" s="164" t="str">
        <f t="shared" si="433"/>
        <v/>
      </c>
      <c r="H428" s="164" t="str">
        <f t="shared" si="433"/>
        <v/>
      </c>
      <c r="I428" s="164" t="str">
        <f t="shared" si="392"/>
        <v/>
      </c>
    </row>
    <row r="429" spans="1:9" x14ac:dyDescent="0.3">
      <c r="A429" s="163" t="s">
        <v>1452</v>
      </c>
      <c r="B429" s="140"/>
      <c r="C429" s="140"/>
      <c r="D429" s="140"/>
      <c r="E429" s="164" t="str">
        <f t="shared" ref="E429:H429" si="434">IF(LEFT($A429,7)="State A",LARGE($D432:$D438,E$1),"")</f>
        <v/>
      </c>
      <c r="F429" s="164" t="str">
        <f t="shared" si="434"/>
        <v/>
      </c>
      <c r="G429" s="164" t="str">
        <f t="shared" si="434"/>
        <v/>
      </c>
      <c r="H429" s="164" t="str">
        <f t="shared" si="434"/>
        <v/>
      </c>
      <c r="I429" s="164" t="str">
        <f t="shared" si="392"/>
        <v/>
      </c>
    </row>
    <row r="430" spans="1:9" x14ac:dyDescent="0.3">
      <c r="A430" s="140" t="s">
        <v>413</v>
      </c>
      <c r="B430" s="140"/>
      <c r="C430" s="140"/>
      <c r="D430" s="140"/>
      <c r="E430" s="164" t="str">
        <f t="shared" ref="E430:H430" si="435">IF(LEFT($A430,7)="State A",LARGE($D433:$D439,E$1),"")</f>
        <v/>
      </c>
      <c r="F430" s="164" t="str">
        <f t="shared" si="435"/>
        <v/>
      </c>
      <c r="G430" s="164" t="str">
        <f t="shared" si="435"/>
        <v/>
      </c>
      <c r="H430" s="164" t="str">
        <f t="shared" si="435"/>
        <v/>
      </c>
      <c r="I430" s="164" t="str">
        <f t="shared" si="392"/>
        <v/>
      </c>
    </row>
    <row r="431" spans="1:9" x14ac:dyDescent="0.3">
      <c r="A431" s="140" t="s">
        <v>1597</v>
      </c>
      <c r="B431" s="140"/>
      <c r="C431" s="140"/>
      <c r="D431" s="140"/>
      <c r="E431" s="164">
        <f t="shared" ref="E431:H431" si="436">IF(LEFT($A431,7)="State A",LARGE($D434:$D440,E$1),"")</f>
        <v>0.32600000000000001</v>
      </c>
      <c r="F431" s="164">
        <f t="shared" si="436"/>
        <v>0.31630000000000003</v>
      </c>
      <c r="G431" s="164">
        <f t="shared" si="436"/>
        <v>0.17960000000000001</v>
      </c>
      <c r="H431" s="164">
        <f t="shared" si="436"/>
        <v>0.17810000000000001</v>
      </c>
      <c r="I431" s="164">
        <f t="shared" si="392"/>
        <v>0.14230000000000001</v>
      </c>
    </row>
    <row r="432" spans="1:9" x14ac:dyDescent="0.3">
      <c r="A432" s="140" t="s">
        <v>1598</v>
      </c>
      <c r="B432" s="140"/>
      <c r="C432" s="140"/>
      <c r="D432" s="140"/>
      <c r="E432" s="164" t="str">
        <f t="shared" ref="E432:H432" si="437">IF(LEFT($A432,7)="State A",LARGE($D435:$D441,E$1),"")</f>
        <v/>
      </c>
      <c r="F432" s="164" t="str">
        <f t="shared" si="437"/>
        <v/>
      </c>
      <c r="G432" s="164" t="str">
        <f t="shared" si="437"/>
        <v/>
      </c>
      <c r="H432" s="164" t="str">
        <f t="shared" si="437"/>
        <v/>
      </c>
      <c r="I432" s="164" t="str">
        <f t="shared" si="392"/>
        <v/>
      </c>
    </row>
    <row r="433" spans="1:9" x14ac:dyDescent="0.3">
      <c r="A433" s="110" t="s">
        <v>1438</v>
      </c>
      <c r="B433" s="110" t="s">
        <v>1439</v>
      </c>
      <c r="C433" s="110" t="s">
        <v>1440</v>
      </c>
      <c r="D433" s="110" t="s">
        <v>1441</v>
      </c>
      <c r="E433" s="164" t="str">
        <f t="shared" ref="E433:H433" si="438">IF(LEFT($A433,7)="State A",LARGE($D436:$D442,E$1),"")</f>
        <v/>
      </c>
      <c r="F433" s="164" t="str">
        <f t="shared" si="438"/>
        <v/>
      </c>
      <c r="G433" s="164" t="str">
        <f t="shared" si="438"/>
        <v/>
      </c>
      <c r="H433" s="164" t="str">
        <f t="shared" si="438"/>
        <v/>
      </c>
      <c r="I433" s="164" t="str">
        <f t="shared" si="392"/>
        <v/>
      </c>
    </row>
    <row r="434" spans="1:9" ht="13.8" customHeight="1" x14ac:dyDescent="0.3">
      <c r="A434" s="110" t="s">
        <v>1445</v>
      </c>
      <c r="B434" s="110" t="s">
        <v>1599</v>
      </c>
      <c r="C434" s="160">
        <v>26062</v>
      </c>
      <c r="D434" s="161">
        <v>0.32600000000000001</v>
      </c>
      <c r="E434" s="164" t="str">
        <f t="shared" ref="E434:H434" si="439">IF(LEFT($A434,7)="State A",LARGE($D437:$D443,E$1),"")</f>
        <v/>
      </c>
      <c r="F434" s="164" t="str">
        <f t="shared" si="439"/>
        <v/>
      </c>
      <c r="G434" s="164" t="str">
        <f t="shared" si="439"/>
        <v/>
      </c>
      <c r="H434" s="164" t="str">
        <f t="shared" si="439"/>
        <v/>
      </c>
      <c r="I434" s="164" t="str">
        <f t="shared" si="392"/>
        <v/>
      </c>
    </row>
    <row r="435" spans="1:9" x14ac:dyDescent="0.3">
      <c r="A435" s="110"/>
      <c r="B435" s="110"/>
      <c r="C435" s="160"/>
      <c r="D435" s="161"/>
      <c r="E435" s="164" t="str">
        <f t="shared" ref="E435:H435" si="440">IF(LEFT($A435,7)="State A",LARGE($D438:$D444,E$1),"")</f>
        <v/>
      </c>
      <c r="F435" s="164" t="str">
        <f t="shared" si="440"/>
        <v/>
      </c>
      <c r="G435" s="164" t="str">
        <f t="shared" si="440"/>
        <v/>
      </c>
      <c r="H435" s="164" t="str">
        <f t="shared" si="440"/>
        <v/>
      </c>
      <c r="I435" s="164" t="str">
        <f t="shared" si="392"/>
        <v/>
      </c>
    </row>
    <row r="436" spans="1:9" ht="13.8" customHeight="1" x14ac:dyDescent="0.3">
      <c r="A436" s="110" t="s">
        <v>1445</v>
      </c>
      <c r="B436" s="110" t="s">
        <v>1600</v>
      </c>
      <c r="C436" s="160">
        <v>25282</v>
      </c>
      <c r="D436" s="161">
        <v>0.31630000000000003</v>
      </c>
      <c r="E436" s="164" t="str">
        <f t="shared" ref="E436:H436" si="441">IF(LEFT($A436,7)="State A",LARGE($D439:$D445,E$1),"")</f>
        <v/>
      </c>
      <c r="F436" s="164" t="str">
        <f t="shared" si="441"/>
        <v/>
      </c>
      <c r="G436" s="164" t="str">
        <f t="shared" si="441"/>
        <v/>
      </c>
      <c r="H436" s="164" t="str">
        <f t="shared" si="441"/>
        <v/>
      </c>
      <c r="I436" s="164" t="str">
        <f t="shared" si="392"/>
        <v/>
      </c>
    </row>
    <row r="437" spans="1:9" x14ac:dyDescent="0.3">
      <c r="A437" s="110"/>
      <c r="B437" s="110"/>
      <c r="C437" s="160"/>
      <c r="D437" s="161"/>
      <c r="E437" s="164" t="str">
        <f t="shared" ref="E437:H437" si="442">IF(LEFT($A437,7)="State A",LARGE($D440:$D446,E$1),"")</f>
        <v/>
      </c>
      <c r="F437" s="164" t="str">
        <f t="shared" si="442"/>
        <v/>
      </c>
      <c r="G437" s="164" t="str">
        <f t="shared" si="442"/>
        <v/>
      </c>
      <c r="H437" s="164" t="str">
        <f t="shared" si="442"/>
        <v/>
      </c>
      <c r="I437" s="164" t="str">
        <f t="shared" si="392"/>
        <v/>
      </c>
    </row>
    <row r="438" spans="1:9" x14ac:dyDescent="0.3">
      <c r="A438" s="110" t="s">
        <v>1442</v>
      </c>
      <c r="B438" s="110" t="s">
        <v>1601</v>
      </c>
      <c r="C438" s="160">
        <v>14353</v>
      </c>
      <c r="D438" s="161">
        <v>0.17960000000000001</v>
      </c>
      <c r="E438" s="164" t="str">
        <f t="shared" ref="E438:H438" si="443">IF(LEFT($A438,7)="State A",LARGE($D441:$D447,E$1),"")</f>
        <v/>
      </c>
      <c r="F438" s="164" t="str">
        <f t="shared" si="443"/>
        <v/>
      </c>
      <c r="G438" s="164" t="str">
        <f t="shared" si="443"/>
        <v/>
      </c>
      <c r="H438" s="164" t="str">
        <f t="shared" si="443"/>
        <v/>
      </c>
      <c r="I438" s="164" t="str">
        <f t="shared" si="392"/>
        <v/>
      </c>
    </row>
    <row r="439" spans="1:9" x14ac:dyDescent="0.3">
      <c r="A439" s="110" t="s">
        <v>1442</v>
      </c>
      <c r="B439" s="110" t="s">
        <v>1602</v>
      </c>
      <c r="C439" s="160">
        <v>14236</v>
      </c>
      <c r="D439" s="161">
        <v>0.17810000000000001</v>
      </c>
      <c r="E439" s="164" t="str">
        <f t="shared" ref="E439:H439" si="444">IF(LEFT($A439,7)="State A",LARGE($D442:$D448,E$1),"")</f>
        <v/>
      </c>
      <c r="F439" s="164" t="str">
        <f t="shared" si="444"/>
        <v/>
      </c>
      <c r="G439" s="164" t="str">
        <f t="shared" si="444"/>
        <v/>
      </c>
      <c r="H439" s="164" t="str">
        <f t="shared" si="444"/>
        <v/>
      </c>
      <c r="I439" s="164" t="str">
        <f t="shared" si="392"/>
        <v/>
      </c>
    </row>
    <row r="440" spans="1:9" x14ac:dyDescent="0.3">
      <c r="A440" s="140" t="s">
        <v>1448</v>
      </c>
      <c r="B440" s="140"/>
      <c r="C440" s="140"/>
      <c r="D440" s="140"/>
      <c r="E440" s="164" t="str">
        <f t="shared" ref="E440:H440" si="445">IF(LEFT($A440,7)="State A",LARGE($D443:$D449,E$1),"")</f>
        <v/>
      </c>
      <c r="F440" s="164" t="str">
        <f t="shared" si="445"/>
        <v/>
      </c>
      <c r="G440" s="164" t="str">
        <f t="shared" si="445"/>
        <v/>
      </c>
      <c r="H440" s="164" t="str">
        <f t="shared" si="445"/>
        <v/>
      </c>
      <c r="I440" s="164" t="str">
        <f t="shared" si="392"/>
        <v/>
      </c>
    </row>
    <row r="441" spans="1:9" x14ac:dyDescent="0.3">
      <c r="A441" s="162"/>
      <c r="B441" s="140"/>
      <c r="C441" s="140"/>
      <c r="D441" s="140"/>
      <c r="E441" s="164" t="str">
        <f t="shared" ref="E441:H441" si="446">IF(LEFT($A441,7)="State A",LARGE($D444:$D450,E$1),"")</f>
        <v/>
      </c>
      <c r="F441" s="164" t="str">
        <f t="shared" si="446"/>
        <v/>
      </c>
      <c r="G441" s="164" t="str">
        <f t="shared" si="446"/>
        <v/>
      </c>
      <c r="H441" s="164" t="str">
        <f t="shared" si="446"/>
        <v/>
      </c>
      <c r="I441" s="164" t="str">
        <f t="shared" si="392"/>
        <v/>
      </c>
    </row>
    <row r="442" spans="1:9" x14ac:dyDescent="0.3">
      <c r="A442" s="162" t="s">
        <v>1449</v>
      </c>
      <c r="B442" s="140"/>
      <c r="C442" s="140"/>
      <c r="D442" s="140"/>
      <c r="E442" s="164" t="str">
        <f t="shared" ref="E442:H442" si="447">IF(LEFT($A442,7)="State A",LARGE($D445:$D451,E$1),"")</f>
        <v/>
      </c>
      <c r="F442" s="164" t="str">
        <f t="shared" si="447"/>
        <v/>
      </c>
      <c r="G442" s="164" t="str">
        <f t="shared" si="447"/>
        <v/>
      </c>
      <c r="H442" s="164" t="str">
        <f t="shared" si="447"/>
        <v/>
      </c>
      <c r="I442" s="164" t="str">
        <f t="shared" si="392"/>
        <v/>
      </c>
    </row>
    <row r="443" spans="1:9" x14ac:dyDescent="0.3">
      <c r="A443" s="162" t="s">
        <v>1450</v>
      </c>
      <c r="B443" s="140"/>
      <c r="C443" s="140"/>
      <c r="D443" s="140"/>
      <c r="E443" s="164" t="str">
        <f t="shared" ref="E443:H443" si="448">IF(LEFT($A443,7)="State A",LARGE($D446:$D452,E$1),"")</f>
        <v/>
      </c>
      <c r="F443" s="164" t="str">
        <f t="shared" si="448"/>
        <v/>
      </c>
      <c r="G443" s="164" t="str">
        <f t="shared" si="448"/>
        <v/>
      </c>
      <c r="H443" s="164" t="str">
        <f t="shared" si="448"/>
        <v/>
      </c>
      <c r="I443" s="164" t="str">
        <f t="shared" si="392"/>
        <v/>
      </c>
    </row>
    <row r="444" spans="1:9" x14ac:dyDescent="0.3">
      <c r="A444" s="162" t="s">
        <v>1451</v>
      </c>
      <c r="B444" s="140"/>
      <c r="C444" s="140"/>
      <c r="D444" s="140"/>
      <c r="E444" s="164" t="str">
        <f t="shared" ref="E444:H444" si="449">IF(LEFT($A444,7)="State A",LARGE($D447:$D453,E$1),"")</f>
        <v/>
      </c>
      <c r="F444" s="164" t="str">
        <f t="shared" si="449"/>
        <v/>
      </c>
      <c r="G444" s="164" t="str">
        <f t="shared" si="449"/>
        <v/>
      </c>
      <c r="H444" s="164" t="str">
        <f t="shared" si="449"/>
        <v/>
      </c>
      <c r="I444" s="164" t="str">
        <f t="shared" si="392"/>
        <v/>
      </c>
    </row>
    <row r="445" spans="1:9" x14ac:dyDescent="0.3">
      <c r="A445" s="140"/>
      <c r="B445" s="140"/>
      <c r="C445" s="140"/>
      <c r="D445" s="140"/>
      <c r="E445" s="164" t="str">
        <f t="shared" ref="E445:H445" si="450">IF(LEFT($A445,7)="State A",LARGE($D448:$D454,E$1),"")</f>
        <v/>
      </c>
      <c r="F445" s="164" t="str">
        <f t="shared" si="450"/>
        <v/>
      </c>
      <c r="G445" s="164" t="str">
        <f t="shared" si="450"/>
        <v/>
      </c>
      <c r="H445" s="164" t="str">
        <f t="shared" si="450"/>
        <v/>
      </c>
      <c r="I445" s="164" t="str">
        <f t="shared" si="392"/>
        <v/>
      </c>
    </row>
    <row r="446" spans="1:9" x14ac:dyDescent="0.3">
      <c r="A446" s="163" t="s">
        <v>1452</v>
      </c>
      <c r="B446" s="140"/>
      <c r="C446" s="140"/>
      <c r="D446" s="140"/>
      <c r="E446" s="164" t="str">
        <f t="shared" ref="E446:H446" si="451">IF(LEFT($A446,7)="State A",LARGE($D449:$D455,E$1),"")</f>
        <v/>
      </c>
      <c r="F446" s="164" t="str">
        <f t="shared" si="451"/>
        <v/>
      </c>
      <c r="G446" s="164" t="str">
        <f t="shared" si="451"/>
        <v/>
      </c>
      <c r="H446" s="164" t="str">
        <f t="shared" si="451"/>
        <v/>
      </c>
      <c r="I446" s="164" t="str">
        <f t="shared" si="392"/>
        <v/>
      </c>
    </row>
    <row r="447" spans="1:9" x14ac:dyDescent="0.3">
      <c r="A447" s="140" t="s">
        <v>413</v>
      </c>
      <c r="B447" s="140"/>
      <c r="C447" s="140"/>
      <c r="D447" s="140"/>
      <c r="E447" s="164" t="str">
        <f t="shared" ref="E447:H447" si="452">IF(LEFT($A447,7)="State A",LARGE($D450:$D456,E$1),"")</f>
        <v/>
      </c>
      <c r="F447" s="164" t="str">
        <f t="shared" si="452"/>
        <v/>
      </c>
      <c r="G447" s="164" t="str">
        <f t="shared" si="452"/>
        <v/>
      </c>
      <c r="H447" s="164" t="str">
        <f t="shared" si="452"/>
        <v/>
      </c>
      <c r="I447" s="164" t="str">
        <f t="shared" si="392"/>
        <v/>
      </c>
    </row>
    <row r="448" spans="1:9" x14ac:dyDescent="0.3">
      <c r="A448" s="140" t="s">
        <v>1603</v>
      </c>
      <c r="B448" s="140"/>
      <c r="C448" s="140"/>
      <c r="D448" s="140"/>
      <c r="E448" s="164">
        <f t="shared" ref="E448:H448" si="453">IF(LEFT($A448,7)="State A",LARGE($D451:$D457,E$1),"")</f>
        <v>0.41289999999999999</v>
      </c>
      <c r="F448" s="164">
        <f t="shared" si="453"/>
        <v>0.40670000000000001</v>
      </c>
      <c r="G448" s="164">
        <f t="shared" si="453"/>
        <v>8.5300000000000001E-2</v>
      </c>
      <c r="H448" s="164">
        <f t="shared" si="453"/>
        <v>7.9000000000000001E-2</v>
      </c>
      <c r="I448" s="164">
        <f t="shared" si="392"/>
        <v>0.32765</v>
      </c>
    </row>
    <row r="449" spans="1:9" x14ac:dyDescent="0.3">
      <c r="A449" s="140" t="s">
        <v>1604</v>
      </c>
      <c r="B449" s="140"/>
      <c r="C449" s="140"/>
      <c r="D449" s="140"/>
      <c r="E449" s="164" t="str">
        <f t="shared" ref="E449:H449" si="454">IF(LEFT($A449,7)="State A",LARGE($D452:$D458,E$1),"")</f>
        <v/>
      </c>
      <c r="F449" s="164" t="str">
        <f t="shared" si="454"/>
        <v/>
      </c>
      <c r="G449" s="164" t="str">
        <f t="shared" si="454"/>
        <v/>
      </c>
      <c r="H449" s="164" t="str">
        <f t="shared" si="454"/>
        <v/>
      </c>
      <c r="I449" s="164" t="str">
        <f t="shared" si="392"/>
        <v/>
      </c>
    </row>
    <row r="450" spans="1:9" x14ac:dyDescent="0.3">
      <c r="A450" s="110" t="s">
        <v>1438</v>
      </c>
      <c r="B450" s="110" t="s">
        <v>1439</v>
      </c>
      <c r="C450" s="110" t="s">
        <v>1440</v>
      </c>
      <c r="D450" s="110" t="s">
        <v>1441</v>
      </c>
      <c r="E450" s="164" t="str">
        <f t="shared" ref="E450:H450" si="455">IF(LEFT($A450,7)="State A",LARGE($D453:$D459,E$1),"")</f>
        <v/>
      </c>
      <c r="F450" s="164" t="str">
        <f t="shared" si="455"/>
        <v/>
      </c>
      <c r="G450" s="164" t="str">
        <f t="shared" si="455"/>
        <v/>
      </c>
      <c r="H450" s="164" t="str">
        <f t="shared" si="455"/>
        <v/>
      </c>
      <c r="I450" s="164" t="str">
        <f t="shared" si="392"/>
        <v/>
      </c>
    </row>
    <row r="451" spans="1:9" ht="13.8" customHeight="1" x14ac:dyDescent="0.3">
      <c r="A451" s="110" t="s">
        <v>1445</v>
      </c>
      <c r="B451" s="110" t="s">
        <v>1605</v>
      </c>
      <c r="C451" s="160">
        <v>15396</v>
      </c>
      <c r="D451" s="161">
        <v>0.41289999999999999</v>
      </c>
      <c r="E451" s="164" t="str">
        <f t="shared" ref="E451:H451" si="456">IF(LEFT($A451,7)="State A",LARGE($D454:$D460,E$1),"")</f>
        <v/>
      </c>
      <c r="F451" s="164" t="str">
        <f t="shared" si="456"/>
        <v/>
      </c>
      <c r="G451" s="164" t="str">
        <f t="shared" si="456"/>
        <v/>
      </c>
      <c r="H451" s="164" t="str">
        <f t="shared" si="456"/>
        <v/>
      </c>
      <c r="I451" s="164" t="str">
        <f t="shared" ref="I451:I514" si="457">IF(LEFT($A451,7)="State A",AVERAGE(E451-G451, F451-H451),"")</f>
        <v/>
      </c>
    </row>
    <row r="452" spans="1:9" x14ac:dyDescent="0.3">
      <c r="A452" s="110"/>
      <c r="B452" s="110"/>
      <c r="C452" s="160"/>
      <c r="D452" s="161"/>
      <c r="E452" s="164" t="str">
        <f t="shared" ref="E452:H452" si="458">IF(LEFT($A452,7)="State A",LARGE($D455:$D461,E$1),"")</f>
        <v/>
      </c>
      <c r="F452" s="164" t="str">
        <f t="shared" si="458"/>
        <v/>
      </c>
      <c r="G452" s="164" t="str">
        <f t="shared" si="458"/>
        <v/>
      </c>
      <c r="H452" s="164" t="str">
        <f t="shared" si="458"/>
        <v/>
      </c>
      <c r="I452" s="164" t="str">
        <f t="shared" si="457"/>
        <v/>
      </c>
    </row>
    <row r="453" spans="1:9" ht="27.6" customHeight="1" x14ac:dyDescent="0.3">
      <c r="A453" s="110" t="s">
        <v>1445</v>
      </c>
      <c r="B453" s="110" t="s">
        <v>1606</v>
      </c>
      <c r="C453" s="160">
        <v>15163</v>
      </c>
      <c r="D453" s="161">
        <v>0.40670000000000001</v>
      </c>
      <c r="E453" s="164" t="str">
        <f t="shared" ref="E453:H453" si="459">IF(LEFT($A453,7)="State A",LARGE($D456:$D462,E$1),"")</f>
        <v/>
      </c>
      <c r="F453" s="164" t="str">
        <f t="shared" si="459"/>
        <v/>
      </c>
      <c r="G453" s="164" t="str">
        <f t="shared" si="459"/>
        <v/>
      </c>
      <c r="H453" s="164" t="str">
        <f t="shared" si="459"/>
        <v/>
      </c>
      <c r="I453" s="164" t="str">
        <f t="shared" si="457"/>
        <v/>
      </c>
    </row>
    <row r="454" spans="1:9" x14ac:dyDescent="0.3">
      <c r="A454" s="110"/>
      <c r="B454" s="110"/>
      <c r="C454" s="160"/>
      <c r="D454" s="161"/>
      <c r="E454" s="164" t="str">
        <f t="shared" ref="E454:H454" si="460">IF(LEFT($A454,7)="State A",LARGE($D457:$D463,E$1),"")</f>
        <v/>
      </c>
      <c r="F454" s="164" t="str">
        <f t="shared" si="460"/>
        <v/>
      </c>
      <c r="G454" s="164" t="str">
        <f t="shared" si="460"/>
        <v/>
      </c>
      <c r="H454" s="164" t="str">
        <f t="shared" si="460"/>
        <v/>
      </c>
      <c r="I454" s="164" t="str">
        <f t="shared" si="457"/>
        <v/>
      </c>
    </row>
    <row r="455" spans="1:9" x14ac:dyDescent="0.3">
      <c r="A455" s="110" t="s">
        <v>1442</v>
      </c>
      <c r="B455" s="110" t="s">
        <v>1607</v>
      </c>
      <c r="C455" s="160">
        <v>3181</v>
      </c>
      <c r="D455" s="161">
        <v>8.5300000000000001E-2</v>
      </c>
      <c r="E455" s="164" t="str">
        <f t="shared" ref="E455:H455" si="461">IF(LEFT($A455,7)="State A",LARGE($D458:$D464,E$1),"")</f>
        <v/>
      </c>
      <c r="F455" s="164" t="str">
        <f t="shared" si="461"/>
        <v/>
      </c>
      <c r="G455" s="164" t="str">
        <f t="shared" si="461"/>
        <v/>
      </c>
      <c r="H455" s="164" t="str">
        <f t="shared" si="461"/>
        <v/>
      </c>
      <c r="I455" s="164" t="str">
        <f t="shared" si="457"/>
        <v/>
      </c>
    </row>
    <row r="456" spans="1:9" x14ac:dyDescent="0.3">
      <c r="A456" s="110" t="s">
        <v>1442</v>
      </c>
      <c r="B456" s="110" t="s">
        <v>1608</v>
      </c>
      <c r="C456" s="160">
        <v>2946</v>
      </c>
      <c r="D456" s="161">
        <v>7.9000000000000001E-2</v>
      </c>
      <c r="E456" s="164" t="str">
        <f t="shared" ref="E456:H456" si="462">IF(LEFT($A456,7)="State A",LARGE($D459:$D465,E$1),"")</f>
        <v/>
      </c>
      <c r="F456" s="164" t="str">
        <f t="shared" si="462"/>
        <v/>
      </c>
      <c r="G456" s="164" t="str">
        <f t="shared" si="462"/>
        <v/>
      </c>
      <c r="H456" s="164" t="str">
        <f t="shared" si="462"/>
        <v/>
      </c>
      <c r="I456" s="164" t="str">
        <f t="shared" si="457"/>
        <v/>
      </c>
    </row>
    <row r="457" spans="1:9" x14ac:dyDescent="0.3">
      <c r="A457" s="110" t="s">
        <v>1487</v>
      </c>
      <c r="B457" s="110" t="s">
        <v>1609</v>
      </c>
      <c r="C457" s="110">
        <v>598</v>
      </c>
      <c r="D457" s="161">
        <v>1.6E-2</v>
      </c>
      <c r="E457" s="164" t="str">
        <f t="shared" ref="E457:H457" si="463">IF(LEFT($A457,7)="State A",LARGE($D460:$D466,E$1),"")</f>
        <v/>
      </c>
      <c r="F457" s="164" t="str">
        <f t="shared" si="463"/>
        <v/>
      </c>
      <c r="G457" s="164" t="str">
        <f t="shared" si="463"/>
        <v/>
      </c>
      <c r="H457" s="164" t="str">
        <f t="shared" si="463"/>
        <v/>
      </c>
      <c r="I457" s="164" t="str">
        <f t="shared" si="457"/>
        <v/>
      </c>
    </row>
    <row r="458" spans="1:9" x14ac:dyDescent="0.3">
      <c r="A458" s="140" t="s">
        <v>1448</v>
      </c>
      <c r="B458" s="140"/>
      <c r="C458" s="140"/>
      <c r="D458" s="140"/>
      <c r="E458" s="164" t="str">
        <f t="shared" ref="E458:H458" si="464">IF(LEFT($A458,7)="State A",LARGE($D461:$D467,E$1),"")</f>
        <v/>
      </c>
      <c r="F458" s="164" t="str">
        <f t="shared" si="464"/>
        <v/>
      </c>
      <c r="G458" s="164" t="str">
        <f t="shared" si="464"/>
        <v/>
      </c>
      <c r="H458" s="164" t="str">
        <f t="shared" si="464"/>
        <v/>
      </c>
      <c r="I458" s="164" t="str">
        <f t="shared" si="457"/>
        <v/>
      </c>
    </row>
    <row r="459" spans="1:9" x14ac:dyDescent="0.3">
      <c r="A459" s="162"/>
      <c r="B459" s="140"/>
      <c r="C459" s="140"/>
      <c r="D459" s="140"/>
      <c r="E459" s="164" t="str">
        <f t="shared" ref="E459:H459" si="465">IF(LEFT($A459,7)="State A",LARGE($D462:$D468,E$1),"")</f>
        <v/>
      </c>
      <c r="F459" s="164" t="str">
        <f t="shared" si="465"/>
        <v/>
      </c>
      <c r="G459" s="164" t="str">
        <f t="shared" si="465"/>
        <v/>
      </c>
      <c r="H459" s="164" t="str">
        <f t="shared" si="465"/>
        <v/>
      </c>
      <c r="I459" s="164" t="str">
        <f t="shared" si="457"/>
        <v/>
      </c>
    </row>
    <row r="460" spans="1:9" x14ac:dyDescent="0.3">
      <c r="A460" s="162" t="s">
        <v>1449</v>
      </c>
      <c r="B460" s="140"/>
      <c r="C460" s="140"/>
      <c r="D460" s="140"/>
      <c r="E460" s="164" t="str">
        <f t="shared" ref="E460:H460" si="466">IF(LEFT($A460,7)="State A",LARGE($D463:$D469,E$1),"")</f>
        <v/>
      </c>
      <c r="F460" s="164" t="str">
        <f t="shared" si="466"/>
        <v/>
      </c>
      <c r="G460" s="164" t="str">
        <f t="shared" si="466"/>
        <v/>
      </c>
      <c r="H460" s="164" t="str">
        <f t="shared" si="466"/>
        <v/>
      </c>
      <c r="I460" s="164" t="str">
        <f t="shared" si="457"/>
        <v/>
      </c>
    </row>
    <row r="461" spans="1:9" x14ac:dyDescent="0.3">
      <c r="A461" s="162" t="s">
        <v>1450</v>
      </c>
      <c r="B461" s="140"/>
      <c r="C461" s="140"/>
      <c r="D461" s="140"/>
      <c r="E461" s="164" t="str">
        <f t="shared" ref="E461:H461" si="467">IF(LEFT($A461,7)="State A",LARGE($D464:$D470,E$1),"")</f>
        <v/>
      </c>
      <c r="F461" s="164" t="str">
        <f t="shared" si="467"/>
        <v/>
      </c>
      <c r="G461" s="164" t="str">
        <f t="shared" si="467"/>
        <v/>
      </c>
      <c r="H461" s="164" t="str">
        <f t="shared" si="467"/>
        <v/>
      </c>
      <c r="I461" s="164" t="str">
        <f t="shared" si="457"/>
        <v/>
      </c>
    </row>
    <row r="462" spans="1:9" x14ac:dyDescent="0.3">
      <c r="A462" s="162" t="s">
        <v>1451</v>
      </c>
      <c r="B462" s="140"/>
      <c r="C462" s="140"/>
      <c r="D462" s="140"/>
      <c r="E462" s="164" t="str">
        <f t="shared" ref="E462:H462" si="468">IF(LEFT($A462,7)="State A",LARGE($D465:$D471,E$1),"")</f>
        <v/>
      </c>
      <c r="F462" s="164" t="str">
        <f t="shared" si="468"/>
        <v/>
      </c>
      <c r="G462" s="164" t="str">
        <f t="shared" si="468"/>
        <v/>
      </c>
      <c r="H462" s="164" t="str">
        <f t="shared" si="468"/>
        <v/>
      </c>
      <c r="I462" s="164" t="str">
        <f t="shared" si="457"/>
        <v/>
      </c>
    </row>
    <row r="463" spans="1:9" x14ac:dyDescent="0.3">
      <c r="A463" s="140"/>
      <c r="B463" s="140"/>
      <c r="C463" s="140"/>
      <c r="D463" s="140"/>
      <c r="E463" s="164" t="str">
        <f t="shared" ref="E463:H463" si="469">IF(LEFT($A463,7)="State A",LARGE($D466:$D472,E$1),"")</f>
        <v/>
      </c>
      <c r="F463" s="164" t="str">
        <f t="shared" si="469"/>
        <v/>
      </c>
      <c r="G463" s="164" t="str">
        <f t="shared" si="469"/>
        <v/>
      </c>
      <c r="H463" s="164" t="str">
        <f t="shared" si="469"/>
        <v/>
      </c>
      <c r="I463" s="164" t="str">
        <f t="shared" si="457"/>
        <v/>
      </c>
    </row>
    <row r="464" spans="1:9" x14ac:dyDescent="0.3">
      <c r="A464" s="163" t="s">
        <v>1452</v>
      </c>
      <c r="B464" s="140"/>
      <c r="C464" s="140"/>
      <c r="D464" s="140"/>
      <c r="E464" s="164" t="str">
        <f t="shared" ref="E464:H464" si="470">IF(LEFT($A464,7)="State A",LARGE($D467:$D473,E$1),"")</f>
        <v/>
      </c>
      <c r="F464" s="164" t="str">
        <f t="shared" si="470"/>
        <v/>
      </c>
      <c r="G464" s="164" t="str">
        <f t="shared" si="470"/>
        <v/>
      </c>
      <c r="H464" s="164" t="str">
        <f t="shared" si="470"/>
        <v/>
      </c>
      <c r="I464" s="164" t="str">
        <f t="shared" si="457"/>
        <v/>
      </c>
    </row>
    <row r="465" spans="1:9" x14ac:dyDescent="0.3">
      <c r="A465" s="140" t="s">
        <v>413</v>
      </c>
      <c r="B465" s="140"/>
      <c r="C465" s="140"/>
      <c r="D465" s="140"/>
      <c r="E465" s="164" t="str">
        <f t="shared" ref="E465:H465" si="471">IF(LEFT($A465,7)="State A",LARGE($D468:$D474,E$1),"")</f>
        <v/>
      </c>
      <c r="F465" s="164" t="str">
        <f t="shared" si="471"/>
        <v/>
      </c>
      <c r="G465" s="164" t="str">
        <f t="shared" si="471"/>
        <v/>
      </c>
      <c r="H465" s="164" t="str">
        <f t="shared" si="471"/>
        <v/>
      </c>
      <c r="I465" s="164" t="str">
        <f t="shared" si="457"/>
        <v/>
      </c>
    </row>
    <row r="466" spans="1:9" x14ac:dyDescent="0.3">
      <c r="A466" s="140" t="s">
        <v>1610</v>
      </c>
      <c r="B466" s="140"/>
      <c r="C466" s="140"/>
      <c r="D466" s="140"/>
      <c r="E466" s="164">
        <f t="shared" ref="E466:H466" si="472">IF(LEFT($A466,7)="State A",LARGE($D469:$D475,E$1),"")</f>
        <v>0.4073</v>
      </c>
      <c r="F466" s="164">
        <f t="shared" si="472"/>
        <v>0.39169999999999999</v>
      </c>
      <c r="G466" s="164">
        <f t="shared" si="472"/>
        <v>7.9100000000000004E-2</v>
      </c>
      <c r="H466" s="164">
        <f t="shared" si="472"/>
        <v>7.1599999999999997E-2</v>
      </c>
      <c r="I466" s="164">
        <f t="shared" si="457"/>
        <v>0.32414999999999999</v>
      </c>
    </row>
    <row r="467" spans="1:9" x14ac:dyDescent="0.3">
      <c r="A467" s="140" t="s">
        <v>1611</v>
      </c>
      <c r="B467" s="140"/>
      <c r="C467" s="140"/>
      <c r="D467" s="140"/>
      <c r="E467" s="164" t="str">
        <f t="shared" ref="E467:H467" si="473">IF(LEFT($A467,7)="State A",LARGE($D470:$D476,E$1),"")</f>
        <v/>
      </c>
      <c r="F467" s="164" t="str">
        <f t="shared" si="473"/>
        <v/>
      </c>
      <c r="G467" s="164" t="str">
        <f t="shared" si="473"/>
        <v/>
      </c>
      <c r="H467" s="164" t="str">
        <f t="shared" si="473"/>
        <v/>
      </c>
      <c r="I467" s="164" t="str">
        <f t="shared" si="457"/>
        <v/>
      </c>
    </row>
    <row r="468" spans="1:9" x14ac:dyDescent="0.3">
      <c r="A468" s="110" t="s">
        <v>1438</v>
      </c>
      <c r="B468" s="110" t="s">
        <v>1439</v>
      </c>
      <c r="C468" s="110" t="s">
        <v>1440</v>
      </c>
      <c r="D468" s="110" t="s">
        <v>1441</v>
      </c>
      <c r="E468" s="164" t="str">
        <f t="shared" ref="E468:H468" si="474">IF(LEFT($A468,7)="State A",LARGE($D471:$D477,E$1),"")</f>
        <v/>
      </c>
      <c r="F468" s="164" t="str">
        <f t="shared" si="474"/>
        <v/>
      </c>
      <c r="G468" s="164" t="str">
        <f t="shared" si="474"/>
        <v/>
      </c>
      <c r="H468" s="164" t="str">
        <f t="shared" si="474"/>
        <v/>
      </c>
      <c r="I468" s="164" t="str">
        <f t="shared" si="457"/>
        <v/>
      </c>
    </row>
    <row r="469" spans="1:9" ht="27.6" customHeight="1" x14ac:dyDescent="0.3">
      <c r="A469" s="110" t="s">
        <v>1445</v>
      </c>
      <c r="B469" s="110" t="s">
        <v>1612</v>
      </c>
      <c r="C469" s="160">
        <v>7957</v>
      </c>
      <c r="D469" s="161">
        <v>0.4073</v>
      </c>
      <c r="E469" s="164" t="str">
        <f t="shared" ref="E469:H469" si="475">IF(LEFT($A469,7)="State A",LARGE($D472:$D478,E$1),"")</f>
        <v/>
      </c>
      <c r="F469" s="164" t="str">
        <f t="shared" si="475"/>
        <v/>
      </c>
      <c r="G469" s="164" t="str">
        <f t="shared" si="475"/>
        <v/>
      </c>
      <c r="H469" s="164" t="str">
        <f t="shared" si="475"/>
        <v/>
      </c>
      <c r="I469" s="164" t="str">
        <f t="shared" si="457"/>
        <v/>
      </c>
    </row>
    <row r="470" spans="1:9" x14ac:dyDescent="0.3">
      <c r="A470" s="110"/>
      <c r="B470" s="110"/>
      <c r="C470" s="160"/>
      <c r="D470" s="161"/>
      <c r="E470" s="164" t="str">
        <f t="shared" ref="E470:H470" si="476">IF(LEFT($A470,7)="State A",LARGE($D473:$D479,E$1),"")</f>
        <v/>
      </c>
      <c r="F470" s="164" t="str">
        <f t="shared" si="476"/>
        <v/>
      </c>
      <c r="G470" s="164" t="str">
        <f t="shared" si="476"/>
        <v/>
      </c>
      <c r="H470" s="164" t="str">
        <f t="shared" si="476"/>
        <v/>
      </c>
      <c r="I470" s="164" t="str">
        <f t="shared" si="457"/>
        <v/>
      </c>
    </row>
    <row r="471" spans="1:9" ht="27.6" customHeight="1" x14ac:dyDescent="0.3">
      <c r="A471" s="110" t="s">
        <v>1445</v>
      </c>
      <c r="B471" s="110" t="s">
        <v>1613</v>
      </c>
      <c r="C471" s="160">
        <v>7652</v>
      </c>
      <c r="D471" s="161">
        <v>0.39169999999999999</v>
      </c>
      <c r="E471" s="164" t="str">
        <f t="shared" ref="E471:H471" si="477">IF(LEFT($A471,7)="State A",LARGE($D474:$D480,E$1),"")</f>
        <v/>
      </c>
      <c r="F471" s="164" t="str">
        <f t="shared" si="477"/>
        <v/>
      </c>
      <c r="G471" s="164" t="str">
        <f t="shared" si="477"/>
        <v/>
      </c>
      <c r="H471" s="164" t="str">
        <f t="shared" si="477"/>
        <v/>
      </c>
      <c r="I471" s="164" t="str">
        <f t="shared" si="457"/>
        <v/>
      </c>
    </row>
    <row r="472" spans="1:9" x14ac:dyDescent="0.3">
      <c r="A472" s="110"/>
      <c r="B472" s="110"/>
      <c r="C472" s="160"/>
      <c r="D472" s="161"/>
      <c r="E472" s="164" t="str">
        <f t="shared" ref="E472:H472" si="478">IF(LEFT($A472,7)="State A",LARGE($D475:$D481,E$1),"")</f>
        <v/>
      </c>
      <c r="F472" s="164" t="str">
        <f t="shared" si="478"/>
        <v/>
      </c>
      <c r="G472" s="164" t="str">
        <f t="shared" si="478"/>
        <v/>
      </c>
      <c r="H472" s="164" t="str">
        <f t="shared" si="478"/>
        <v/>
      </c>
      <c r="I472" s="164" t="str">
        <f t="shared" si="457"/>
        <v/>
      </c>
    </row>
    <row r="473" spans="1:9" x14ac:dyDescent="0.3">
      <c r="A473" s="110" t="s">
        <v>1442</v>
      </c>
      <c r="B473" s="110" t="s">
        <v>1614</v>
      </c>
      <c r="C473" s="160">
        <v>1545</v>
      </c>
      <c r="D473" s="161">
        <v>7.9100000000000004E-2</v>
      </c>
      <c r="E473" s="164" t="str">
        <f t="shared" ref="E473:H473" si="479">IF(LEFT($A473,7)="State A",LARGE($D476:$D482,E$1),"")</f>
        <v/>
      </c>
      <c r="F473" s="164" t="str">
        <f t="shared" si="479"/>
        <v/>
      </c>
      <c r="G473" s="164" t="str">
        <f t="shared" si="479"/>
        <v/>
      </c>
      <c r="H473" s="164" t="str">
        <f t="shared" si="479"/>
        <v/>
      </c>
      <c r="I473" s="164" t="str">
        <f t="shared" si="457"/>
        <v/>
      </c>
    </row>
    <row r="474" spans="1:9" x14ac:dyDescent="0.3">
      <c r="A474" s="110" t="s">
        <v>1442</v>
      </c>
      <c r="B474" s="110" t="s">
        <v>1615</v>
      </c>
      <c r="C474" s="160">
        <v>1399</v>
      </c>
      <c r="D474" s="161">
        <v>7.1599999999999997E-2</v>
      </c>
      <c r="E474" s="164" t="str">
        <f t="shared" ref="E474:H474" si="480">IF(LEFT($A474,7)="State A",LARGE($D477:$D483,E$1),"")</f>
        <v/>
      </c>
      <c r="F474" s="164" t="str">
        <f t="shared" si="480"/>
        <v/>
      </c>
      <c r="G474" s="164" t="str">
        <f t="shared" si="480"/>
        <v/>
      </c>
      <c r="H474" s="164" t="str">
        <f t="shared" si="480"/>
        <v/>
      </c>
      <c r="I474" s="164" t="str">
        <f t="shared" si="457"/>
        <v/>
      </c>
    </row>
    <row r="475" spans="1:9" x14ac:dyDescent="0.3">
      <c r="A475" s="110" t="s">
        <v>1487</v>
      </c>
      <c r="B475" s="110" t="s">
        <v>1616</v>
      </c>
      <c r="C475" s="110">
        <v>529</v>
      </c>
      <c r="D475" s="161">
        <v>2.7099999999999999E-2</v>
      </c>
      <c r="E475" s="164" t="str">
        <f t="shared" ref="E475:H475" si="481">IF(LEFT($A475,7)="State A",LARGE($D478:$D484,E$1),"")</f>
        <v/>
      </c>
      <c r="F475" s="164" t="str">
        <f t="shared" si="481"/>
        <v/>
      </c>
      <c r="G475" s="164" t="str">
        <f t="shared" si="481"/>
        <v/>
      </c>
      <c r="H475" s="164" t="str">
        <f t="shared" si="481"/>
        <v/>
      </c>
      <c r="I475" s="164" t="str">
        <f t="shared" si="457"/>
        <v/>
      </c>
    </row>
    <row r="476" spans="1:9" x14ac:dyDescent="0.3">
      <c r="A476" s="110" t="s">
        <v>1487</v>
      </c>
      <c r="B476" s="110" t="s">
        <v>1617</v>
      </c>
      <c r="C476" s="110">
        <v>455</v>
      </c>
      <c r="D476" s="161">
        <v>2.3300000000000001E-2</v>
      </c>
      <c r="E476" s="164" t="str">
        <f t="shared" ref="E476:H476" si="482">IF(LEFT($A476,7)="State A",LARGE($D479:$D485,E$1),"")</f>
        <v/>
      </c>
      <c r="F476" s="164" t="str">
        <f t="shared" si="482"/>
        <v/>
      </c>
      <c r="G476" s="164" t="str">
        <f t="shared" si="482"/>
        <v/>
      </c>
      <c r="H476" s="164" t="str">
        <f t="shared" si="482"/>
        <v/>
      </c>
      <c r="I476" s="164" t="str">
        <f t="shared" si="457"/>
        <v/>
      </c>
    </row>
    <row r="477" spans="1:9" x14ac:dyDescent="0.3">
      <c r="A477" s="140" t="s">
        <v>1448</v>
      </c>
      <c r="B477" s="140"/>
      <c r="C477" s="140"/>
      <c r="D477" s="140"/>
      <c r="E477" s="164" t="str">
        <f t="shared" ref="E477:H477" si="483">IF(LEFT($A477,7)="State A",LARGE($D480:$D486,E$1),"")</f>
        <v/>
      </c>
      <c r="F477" s="164" t="str">
        <f t="shared" si="483"/>
        <v/>
      </c>
      <c r="G477" s="164" t="str">
        <f t="shared" si="483"/>
        <v/>
      </c>
      <c r="H477" s="164" t="str">
        <f t="shared" si="483"/>
        <v/>
      </c>
      <c r="I477" s="164" t="str">
        <f t="shared" si="457"/>
        <v/>
      </c>
    </row>
    <row r="478" spans="1:9" x14ac:dyDescent="0.3">
      <c r="A478" s="162"/>
      <c r="B478" s="140"/>
      <c r="C478" s="140"/>
      <c r="D478" s="140"/>
      <c r="E478" s="164" t="str">
        <f t="shared" ref="E478:H478" si="484">IF(LEFT($A478,7)="State A",LARGE($D481:$D487,E$1),"")</f>
        <v/>
      </c>
      <c r="F478" s="164" t="str">
        <f t="shared" si="484"/>
        <v/>
      </c>
      <c r="G478" s="164" t="str">
        <f t="shared" si="484"/>
        <v/>
      </c>
      <c r="H478" s="164" t="str">
        <f t="shared" si="484"/>
        <v/>
      </c>
      <c r="I478" s="164" t="str">
        <f t="shared" si="457"/>
        <v/>
      </c>
    </row>
    <row r="479" spans="1:9" x14ac:dyDescent="0.3">
      <c r="A479" s="162" t="s">
        <v>1449</v>
      </c>
      <c r="B479" s="140"/>
      <c r="C479" s="140"/>
      <c r="D479" s="140"/>
      <c r="E479" s="164" t="str">
        <f t="shared" ref="E479:H479" si="485">IF(LEFT($A479,7)="State A",LARGE($D482:$D488,E$1),"")</f>
        <v/>
      </c>
      <c r="F479" s="164" t="str">
        <f t="shared" si="485"/>
        <v/>
      </c>
      <c r="G479" s="164" t="str">
        <f t="shared" si="485"/>
        <v/>
      </c>
      <c r="H479" s="164" t="str">
        <f t="shared" si="485"/>
        <v/>
      </c>
      <c r="I479" s="164" t="str">
        <f t="shared" si="457"/>
        <v/>
      </c>
    </row>
    <row r="480" spans="1:9" x14ac:dyDescent="0.3">
      <c r="A480" s="162" t="s">
        <v>1450</v>
      </c>
      <c r="B480" s="140"/>
      <c r="C480" s="140"/>
      <c r="D480" s="140"/>
      <c r="E480" s="164" t="str">
        <f t="shared" ref="E480:H480" si="486">IF(LEFT($A480,7)="State A",LARGE($D483:$D489,E$1),"")</f>
        <v/>
      </c>
      <c r="F480" s="164" t="str">
        <f t="shared" si="486"/>
        <v/>
      </c>
      <c r="G480" s="164" t="str">
        <f t="shared" si="486"/>
        <v/>
      </c>
      <c r="H480" s="164" t="str">
        <f t="shared" si="486"/>
        <v/>
      </c>
      <c r="I480" s="164" t="str">
        <f t="shared" si="457"/>
        <v/>
      </c>
    </row>
    <row r="481" spans="1:9" x14ac:dyDescent="0.3">
      <c r="A481" s="162" t="s">
        <v>1451</v>
      </c>
      <c r="B481" s="140"/>
      <c r="C481" s="140"/>
      <c r="D481" s="140"/>
      <c r="E481" s="164" t="str">
        <f t="shared" ref="E481:H481" si="487">IF(LEFT($A481,7)="State A",LARGE($D484:$D490,E$1),"")</f>
        <v/>
      </c>
      <c r="F481" s="164" t="str">
        <f t="shared" si="487"/>
        <v/>
      </c>
      <c r="G481" s="164" t="str">
        <f t="shared" si="487"/>
        <v/>
      </c>
      <c r="H481" s="164" t="str">
        <f t="shared" si="487"/>
        <v/>
      </c>
      <c r="I481" s="164" t="str">
        <f t="shared" si="457"/>
        <v/>
      </c>
    </row>
    <row r="482" spans="1:9" x14ac:dyDescent="0.3">
      <c r="A482" s="140"/>
      <c r="B482" s="140"/>
      <c r="C482" s="140"/>
      <c r="D482" s="140"/>
      <c r="E482" s="164" t="str">
        <f t="shared" ref="E482:H482" si="488">IF(LEFT($A482,7)="State A",LARGE($D485:$D491,E$1),"")</f>
        <v/>
      </c>
      <c r="F482" s="164" t="str">
        <f t="shared" si="488"/>
        <v/>
      </c>
      <c r="G482" s="164" t="str">
        <f t="shared" si="488"/>
        <v/>
      </c>
      <c r="H482" s="164" t="str">
        <f t="shared" si="488"/>
        <v/>
      </c>
      <c r="I482" s="164" t="str">
        <f t="shared" si="457"/>
        <v/>
      </c>
    </row>
    <row r="483" spans="1:9" x14ac:dyDescent="0.3">
      <c r="A483" s="163" t="s">
        <v>1452</v>
      </c>
      <c r="B483" s="140"/>
      <c r="C483" s="140"/>
      <c r="D483" s="140"/>
      <c r="E483" s="164" t="str">
        <f t="shared" ref="E483:H483" si="489">IF(LEFT($A483,7)="State A",LARGE($D486:$D492,E$1),"")</f>
        <v/>
      </c>
      <c r="F483" s="164" t="str">
        <f t="shared" si="489"/>
        <v/>
      </c>
      <c r="G483" s="164" t="str">
        <f t="shared" si="489"/>
        <v/>
      </c>
      <c r="H483" s="164" t="str">
        <f t="shared" si="489"/>
        <v/>
      </c>
      <c r="I483" s="164" t="str">
        <f t="shared" si="457"/>
        <v/>
      </c>
    </row>
    <row r="484" spans="1:9" x14ac:dyDescent="0.3">
      <c r="A484" s="140" t="s">
        <v>413</v>
      </c>
      <c r="B484" s="140"/>
      <c r="C484" s="140"/>
      <c r="D484" s="140"/>
      <c r="E484" s="164" t="str">
        <f t="shared" ref="E484:H484" si="490">IF(LEFT($A484,7)="State A",LARGE($D487:$D493,E$1),"")</f>
        <v/>
      </c>
      <c r="F484" s="164" t="str">
        <f t="shared" si="490"/>
        <v/>
      </c>
      <c r="G484" s="164" t="str">
        <f t="shared" si="490"/>
        <v/>
      </c>
      <c r="H484" s="164" t="str">
        <f t="shared" si="490"/>
        <v/>
      </c>
      <c r="I484" s="164" t="str">
        <f t="shared" si="457"/>
        <v/>
      </c>
    </row>
    <row r="485" spans="1:9" x14ac:dyDescent="0.3">
      <c r="A485" s="140" t="s">
        <v>1618</v>
      </c>
      <c r="B485" s="140"/>
      <c r="C485" s="140"/>
      <c r="D485" s="140"/>
      <c r="E485" s="164">
        <f t="shared" ref="E485:H485" si="491">IF(LEFT($A485,7)="State A",LARGE($D488:$D494,E$1),"")</f>
        <v>0.36349999999999999</v>
      </c>
      <c r="F485" s="164">
        <f t="shared" si="491"/>
        <v>0.3382</v>
      </c>
      <c r="G485" s="164">
        <f t="shared" si="491"/>
        <v>0.14330000000000001</v>
      </c>
      <c r="H485" s="164">
        <f t="shared" si="491"/>
        <v>0.1376</v>
      </c>
      <c r="I485" s="164">
        <f t="shared" si="457"/>
        <v>0.21039999999999998</v>
      </c>
    </row>
    <row r="486" spans="1:9" x14ac:dyDescent="0.3">
      <c r="A486" s="140" t="s">
        <v>1437</v>
      </c>
      <c r="B486" s="140"/>
      <c r="C486" s="140"/>
      <c r="D486" s="140"/>
      <c r="E486" s="164" t="str">
        <f t="shared" ref="E486:H486" si="492">IF(LEFT($A486,7)="State A",LARGE($D489:$D495,E$1),"")</f>
        <v/>
      </c>
      <c r="F486" s="164" t="str">
        <f t="shared" si="492"/>
        <v/>
      </c>
      <c r="G486" s="164" t="str">
        <f t="shared" si="492"/>
        <v/>
      </c>
      <c r="H486" s="164" t="str">
        <f t="shared" si="492"/>
        <v/>
      </c>
      <c r="I486" s="164" t="str">
        <f t="shared" si="457"/>
        <v/>
      </c>
    </row>
    <row r="487" spans="1:9" x14ac:dyDescent="0.3">
      <c r="A487" s="110" t="s">
        <v>1438</v>
      </c>
      <c r="B487" s="110" t="s">
        <v>1439</v>
      </c>
      <c r="C487" s="110" t="s">
        <v>1440</v>
      </c>
      <c r="D487" s="110" t="s">
        <v>1441</v>
      </c>
      <c r="E487" s="164" t="str">
        <f t="shared" ref="E487:H487" si="493">IF(LEFT($A487,7)="State A",LARGE($D490:$D496,E$1),"")</f>
        <v/>
      </c>
      <c r="F487" s="164" t="str">
        <f t="shared" si="493"/>
        <v/>
      </c>
      <c r="G487" s="164" t="str">
        <f t="shared" si="493"/>
        <v/>
      </c>
      <c r="H487" s="164" t="str">
        <f t="shared" si="493"/>
        <v/>
      </c>
      <c r="I487" s="164" t="str">
        <f t="shared" si="457"/>
        <v/>
      </c>
    </row>
    <row r="488" spans="1:9" ht="13.8" customHeight="1" x14ac:dyDescent="0.3">
      <c r="A488" s="110" t="s">
        <v>1442</v>
      </c>
      <c r="B488" s="110" t="s">
        <v>1619</v>
      </c>
      <c r="C488" s="160">
        <v>24810</v>
      </c>
      <c r="D488" s="161">
        <v>0.36349999999999999</v>
      </c>
      <c r="E488" s="164" t="str">
        <f t="shared" ref="E488:H488" si="494">IF(LEFT($A488,7)="State A",LARGE($D491:$D497,E$1),"")</f>
        <v/>
      </c>
      <c r="F488" s="164" t="str">
        <f t="shared" si="494"/>
        <v/>
      </c>
      <c r="G488" s="164" t="str">
        <f t="shared" si="494"/>
        <v/>
      </c>
      <c r="H488" s="164" t="str">
        <f t="shared" si="494"/>
        <v/>
      </c>
      <c r="I488" s="164" t="str">
        <f t="shared" si="457"/>
        <v/>
      </c>
    </row>
    <row r="489" spans="1:9" x14ac:dyDescent="0.3">
      <c r="A489" s="110"/>
      <c r="B489" s="110"/>
      <c r="C489" s="160"/>
      <c r="D489" s="161"/>
      <c r="E489" s="164" t="str">
        <f t="shared" ref="E489:H489" si="495">IF(LEFT($A489,7)="State A",LARGE($D492:$D498,E$1),"")</f>
        <v/>
      </c>
      <c r="F489" s="164" t="str">
        <f t="shared" si="495"/>
        <v/>
      </c>
      <c r="G489" s="164" t="str">
        <f t="shared" si="495"/>
        <v/>
      </c>
      <c r="H489" s="164" t="str">
        <f t="shared" si="495"/>
        <v/>
      </c>
      <c r="I489" s="164" t="str">
        <f t="shared" si="457"/>
        <v/>
      </c>
    </row>
    <row r="490" spans="1:9" ht="13.8" customHeight="1" x14ac:dyDescent="0.3">
      <c r="A490" s="110" t="s">
        <v>1442</v>
      </c>
      <c r="B490" s="110" t="s">
        <v>1620</v>
      </c>
      <c r="C490" s="160">
        <v>23078</v>
      </c>
      <c r="D490" s="161">
        <v>0.3382</v>
      </c>
      <c r="E490" s="164" t="str">
        <f t="shared" ref="E490:H490" si="496">IF(LEFT($A490,7)="State A",LARGE($D493:$D499,E$1),"")</f>
        <v/>
      </c>
      <c r="F490" s="164" t="str">
        <f t="shared" si="496"/>
        <v/>
      </c>
      <c r="G490" s="164" t="str">
        <f t="shared" si="496"/>
        <v/>
      </c>
      <c r="H490" s="164" t="str">
        <f t="shared" si="496"/>
        <v/>
      </c>
      <c r="I490" s="164" t="str">
        <f t="shared" si="457"/>
        <v/>
      </c>
    </row>
    <row r="491" spans="1:9" x14ac:dyDescent="0.3">
      <c r="A491" s="110"/>
      <c r="B491" s="110"/>
      <c r="C491" s="160"/>
      <c r="D491" s="161"/>
      <c r="E491" s="164" t="str">
        <f t="shared" ref="E491:H491" si="497">IF(LEFT($A491,7)="State A",LARGE($D494:$D500,E$1),"")</f>
        <v/>
      </c>
      <c r="F491" s="164" t="str">
        <f t="shared" si="497"/>
        <v/>
      </c>
      <c r="G491" s="164" t="str">
        <f t="shared" si="497"/>
        <v/>
      </c>
      <c r="H491" s="164" t="str">
        <f t="shared" si="497"/>
        <v/>
      </c>
      <c r="I491" s="164" t="str">
        <f t="shared" si="457"/>
        <v/>
      </c>
    </row>
    <row r="492" spans="1:9" x14ac:dyDescent="0.3">
      <c r="A492" s="110" t="s">
        <v>1445</v>
      </c>
      <c r="B492" s="110" t="s">
        <v>1621</v>
      </c>
      <c r="C492" s="160">
        <v>9781</v>
      </c>
      <c r="D492" s="161">
        <v>0.14330000000000001</v>
      </c>
      <c r="E492" s="164" t="str">
        <f t="shared" ref="E492:H492" si="498">IF(LEFT($A492,7)="State A",LARGE($D495:$D501,E$1),"")</f>
        <v/>
      </c>
      <c r="F492" s="164" t="str">
        <f t="shared" si="498"/>
        <v/>
      </c>
      <c r="G492" s="164" t="str">
        <f t="shared" si="498"/>
        <v/>
      </c>
      <c r="H492" s="164" t="str">
        <f t="shared" si="498"/>
        <v/>
      </c>
      <c r="I492" s="164" t="str">
        <f t="shared" si="457"/>
        <v/>
      </c>
    </row>
    <row r="493" spans="1:9" x14ac:dyDescent="0.3">
      <c r="A493" s="110" t="s">
        <v>1445</v>
      </c>
      <c r="B493" s="110" t="s">
        <v>1622</v>
      </c>
      <c r="C493" s="160">
        <v>9391</v>
      </c>
      <c r="D493" s="161">
        <v>0.1376</v>
      </c>
      <c r="E493" s="164" t="str">
        <f t="shared" ref="E493:H493" si="499">IF(LEFT($A493,7)="State A",LARGE($D496:$D502,E$1),"")</f>
        <v/>
      </c>
      <c r="F493" s="164" t="str">
        <f t="shared" si="499"/>
        <v/>
      </c>
      <c r="G493" s="164" t="str">
        <f t="shared" si="499"/>
        <v/>
      </c>
      <c r="H493" s="164" t="str">
        <f t="shared" si="499"/>
        <v/>
      </c>
      <c r="I493" s="164" t="str">
        <f t="shared" si="457"/>
        <v/>
      </c>
    </row>
    <row r="494" spans="1:9" x14ac:dyDescent="0.3">
      <c r="A494" s="110" t="s">
        <v>1487</v>
      </c>
      <c r="B494" s="110" t="s">
        <v>1623</v>
      </c>
      <c r="C494" s="160">
        <v>1186</v>
      </c>
      <c r="D494" s="161">
        <v>1.7399999999999999E-2</v>
      </c>
      <c r="E494" s="164" t="str">
        <f t="shared" ref="E494:H494" si="500">IF(LEFT($A494,7)="State A",LARGE($D497:$D503,E$1),"")</f>
        <v/>
      </c>
      <c r="F494" s="164" t="str">
        <f t="shared" si="500"/>
        <v/>
      </c>
      <c r="G494" s="164" t="str">
        <f t="shared" si="500"/>
        <v/>
      </c>
      <c r="H494" s="164" t="str">
        <f t="shared" si="500"/>
        <v/>
      </c>
      <c r="I494" s="164" t="str">
        <f t="shared" si="457"/>
        <v/>
      </c>
    </row>
    <row r="495" spans="1:9" x14ac:dyDescent="0.3">
      <c r="A495" s="140" t="s">
        <v>1448</v>
      </c>
      <c r="B495" s="140"/>
      <c r="C495" s="140"/>
      <c r="D495" s="140"/>
      <c r="E495" s="164" t="str">
        <f t="shared" ref="E495:H495" si="501">IF(LEFT($A495,7)="State A",LARGE($D498:$D504,E$1),"")</f>
        <v/>
      </c>
      <c r="F495" s="164" t="str">
        <f t="shared" si="501"/>
        <v/>
      </c>
      <c r="G495" s="164" t="str">
        <f t="shared" si="501"/>
        <v/>
      </c>
      <c r="H495" s="164" t="str">
        <f t="shared" si="501"/>
        <v/>
      </c>
      <c r="I495" s="164" t="str">
        <f t="shared" si="457"/>
        <v/>
      </c>
    </row>
    <row r="496" spans="1:9" x14ac:dyDescent="0.3">
      <c r="E496" s="164" t="str">
        <f t="shared" ref="E496:H496" si="502">IF(LEFT($A496,7)="State A",LARGE($D499:$D505,E$1),"")</f>
        <v/>
      </c>
      <c r="F496" s="164" t="str">
        <f t="shared" si="502"/>
        <v/>
      </c>
      <c r="G496" s="164" t="str">
        <f t="shared" si="502"/>
        <v/>
      </c>
      <c r="H496" s="164" t="str">
        <f t="shared" si="502"/>
        <v/>
      </c>
      <c r="I496" s="164" t="str">
        <f t="shared" si="457"/>
        <v/>
      </c>
    </row>
    <row r="497" spans="1:9" x14ac:dyDescent="0.3">
      <c r="A497" s="140" t="s">
        <v>1624</v>
      </c>
      <c r="B497" s="140"/>
      <c r="C497" s="140"/>
      <c r="D497" s="140"/>
      <c r="E497" s="164">
        <f t="shared" ref="E497:H497" si="503">IF(LEFT($A497,7)="State A",LARGE($D500:$D506,E$1),"")</f>
        <v>0.43219999999999997</v>
      </c>
      <c r="F497" s="164">
        <f t="shared" si="503"/>
        <v>0.39269999999999999</v>
      </c>
      <c r="G497" s="164">
        <f t="shared" si="503"/>
        <v>8.8900000000000007E-2</v>
      </c>
      <c r="H497" s="164">
        <f t="shared" si="503"/>
        <v>8.6099999999999996E-2</v>
      </c>
      <c r="I497" s="164">
        <f t="shared" si="457"/>
        <v>0.32494999999999996</v>
      </c>
    </row>
    <row r="498" spans="1:9" x14ac:dyDescent="0.3">
      <c r="A498" s="140" t="s">
        <v>1625</v>
      </c>
      <c r="B498" s="140"/>
      <c r="C498" s="140"/>
      <c r="D498" s="140"/>
      <c r="E498" s="164" t="str">
        <f t="shared" ref="E498:H498" si="504">IF(LEFT($A498,7)="State A",LARGE($D501:$D507,E$1),"")</f>
        <v/>
      </c>
      <c r="F498" s="164" t="str">
        <f t="shared" si="504"/>
        <v/>
      </c>
      <c r="G498" s="164" t="str">
        <f t="shared" si="504"/>
        <v/>
      </c>
      <c r="H498" s="164" t="str">
        <f t="shared" si="504"/>
        <v/>
      </c>
      <c r="I498" s="164" t="str">
        <f t="shared" si="457"/>
        <v/>
      </c>
    </row>
    <row r="499" spans="1:9" x14ac:dyDescent="0.3">
      <c r="A499" s="110" t="s">
        <v>1438</v>
      </c>
      <c r="B499" s="110" t="s">
        <v>1439</v>
      </c>
      <c r="C499" s="110" t="s">
        <v>1440</v>
      </c>
      <c r="D499" s="110" t="s">
        <v>1441</v>
      </c>
      <c r="E499" s="164" t="str">
        <f t="shared" ref="E499:H499" si="505">IF(LEFT($A499,7)="State A",LARGE($D502:$D508,E$1),"")</f>
        <v/>
      </c>
      <c r="F499" s="164" t="str">
        <f t="shared" si="505"/>
        <v/>
      </c>
      <c r="G499" s="164" t="str">
        <f t="shared" si="505"/>
        <v/>
      </c>
      <c r="H499" s="164" t="str">
        <f t="shared" si="505"/>
        <v/>
      </c>
      <c r="I499" s="164" t="str">
        <f t="shared" si="457"/>
        <v/>
      </c>
    </row>
    <row r="500" spans="1:9" ht="13.8" customHeight="1" x14ac:dyDescent="0.3">
      <c r="A500" s="110" t="s">
        <v>1445</v>
      </c>
      <c r="B500" s="110" t="s">
        <v>1626</v>
      </c>
      <c r="C500" s="160">
        <v>18432</v>
      </c>
      <c r="D500" s="161">
        <v>0.43219999999999997</v>
      </c>
      <c r="E500" s="164" t="str">
        <f t="shared" ref="E500:H500" si="506">IF(LEFT($A500,7)="State A",LARGE($D503:$D509,E$1),"")</f>
        <v/>
      </c>
      <c r="F500" s="164" t="str">
        <f t="shared" si="506"/>
        <v/>
      </c>
      <c r="G500" s="164" t="str">
        <f t="shared" si="506"/>
        <v/>
      </c>
      <c r="H500" s="164" t="str">
        <f t="shared" si="506"/>
        <v/>
      </c>
      <c r="I500" s="164" t="str">
        <f t="shared" si="457"/>
        <v/>
      </c>
    </row>
    <row r="501" spans="1:9" x14ac:dyDescent="0.3">
      <c r="A501" s="110"/>
      <c r="B501" s="110"/>
      <c r="C501" s="160"/>
      <c r="D501" s="161"/>
      <c r="E501" s="164" t="str">
        <f t="shared" ref="E501:H501" si="507">IF(LEFT($A501,7)="State A",LARGE($D504:$D510,E$1),"")</f>
        <v/>
      </c>
      <c r="F501" s="164" t="str">
        <f t="shared" si="507"/>
        <v/>
      </c>
      <c r="G501" s="164" t="str">
        <f t="shared" si="507"/>
        <v/>
      </c>
      <c r="H501" s="164" t="str">
        <f t="shared" si="507"/>
        <v/>
      </c>
      <c r="I501" s="164" t="str">
        <f t="shared" si="457"/>
        <v/>
      </c>
    </row>
    <row r="502" spans="1:9" ht="27.6" customHeight="1" x14ac:dyDescent="0.3">
      <c r="A502" s="110" t="s">
        <v>1445</v>
      </c>
      <c r="B502" s="110" t="s">
        <v>1627</v>
      </c>
      <c r="C502" s="160">
        <v>16750</v>
      </c>
      <c r="D502" s="161">
        <v>0.39269999999999999</v>
      </c>
      <c r="E502" s="164" t="str">
        <f t="shared" ref="E502:H502" si="508">IF(LEFT($A502,7)="State A",LARGE($D505:$D511,E$1),"")</f>
        <v/>
      </c>
      <c r="F502" s="164" t="str">
        <f t="shared" si="508"/>
        <v/>
      </c>
      <c r="G502" s="164" t="str">
        <f t="shared" si="508"/>
        <v/>
      </c>
      <c r="H502" s="164" t="str">
        <f t="shared" si="508"/>
        <v/>
      </c>
      <c r="I502" s="164" t="str">
        <f t="shared" si="457"/>
        <v/>
      </c>
    </row>
    <row r="503" spans="1:9" x14ac:dyDescent="0.3">
      <c r="A503" s="110"/>
      <c r="B503" s="110"/>
      <c r="C503" s="160"/>
      <c r="D503" s="161"/>
      <c r="E503" s="164" t="str">
        <f t="shared" ref="E503:H503" si="509">IF(LEFT($A503,7)="State A",LARGE($D506:$D512,E$1),"")</f>
        <v/>
      </c>
      <c r="F503" s="164" t="str">
        <f t="shared" si="509"/>
        <v/>
      </c>
      <c r="G503" s="164" t="str">
        <f t="shared" si="509"/>
        <v/>
      </c>
      <c r="H503" s="164" t="str">
        <f t="shared" si="509"/>
        <v/>
      </c>
      <c r="I503" s="164" t="str">
        <f t="shared" si="457"/>
        <v/>
      </c>
    </row>
    <row r="504" spans="1:9" x14ac:dyDescent="0.3">
      <c r="A504" s="110" t="s">
        <v>1442</v>
      </c>
      <c r="B504" s="110" t="s">
        <v>1628</v>
      </c>
      <c r="C504" s="160">
        <v>3792</v>
      </c>
      <c r="D504" s="161">
        <v>8.8900000000000007E-2</v>
      </c>
      <c r="E504" s="164" t="str">
        <f t="shared" ref="E504:H504" si="510">IF(LEFT($A504,7)="State A",LARGE($D507:$D513,E$1),"")</f>
        <v/>
      </c>
      <c r="F504" s="164" t="str">
        <f t="shared" si="510"/>
        <v/>
      </c>
      <c r="G504" s="164" t="str">
        <f t="shared" si="510"/>
        <v/>
      </c>
      <c r="H504" s="164" t="str">
        <f t="shared" si="510"/>
        <v/>
      </c>
      <c r="I504" s="164" t="str">
        <f t="shared" si="457"/>
        <v/>
      </c>
    </row>
    <row r="505" spans="1:9" x14ac:dyDescent="0.3">
      <c r="A505" s="110" t="s">
        <v>1442</v>
      </c>
      <c r="B505" s="110" t="s">
        <v>1629</v>
      </c>
      <c r="C505" s="160">
        <v>3674</v>
      </c>
      <c r="D505" s="161">
        <v>8.6099999999999996E-2</v>
      </c>
      <c r="E505" s="164" t="str">
        <f t="shared" ref="E505:H505" si="511">IF(LEFT($A505,7)="State A",LARGE($D508:$D514,E$1),"")</f>
        <v/>
      </c>
      <c r="F505" s="164" t="str">
        <f t="shared" si="511"/>
        <v/>
      </c>
      <c r="G505" s="164" t="str">
        <f t="shared" si="511"/>
        <v/>
      </c>
      <c r="H505" s="164" t="str">
        <f t="shared" si="511"/>
        <v/>
      </c>
      <c r="I505" s="164" t="str">
        <f t="shared" si="457"/>
        <v/>
      </c>
    </row>
    <row r="506" spans="1:9" x14ac:dyDescent="0.3">
      <c r="A506" s="140" t="s">
        <v>1448</v>
      </c>
      <c r="B506" s="140"/>
      <c r="C506" s="140"/>
      <c r="D506" s="140"/>
      <c r="E506" s="164" t="str">
        <f t="shared" ref="E506:H506" si="512">IF(LEFT($A506,7)="State A",LARGE($D509:$D515,E$1),"")</f>
        <v/>
      </c>
      <c r="F506" s="164" t="str">
        <f t="shared" si="512"/>
        <v/>
      </c>
      <c r="G506" s="164" t="str">
        <f t="shared" si="512"/>
        <v/>
      </c>
      <c r="H506" s="164" t="str">
        <f t="shared" si="512"/>
        <v/>
      </c>
      <c r="I506" s="164" t="str">
        <f t="shared" si="457"/>
        <v/>
      </c>
    </row>
    <row r="507" spans="1:9" x14ac:dyDescent="0.3">
      <c r="A507" s="162"/>
      <c r="B507" s="140"/>
      <c r="C507" s="140"/>
      <c r="D507" s="140"/>
      <c r="E507" s="164" t="str">
        <f t="shared" ref="E507:H507" si="513">IF(LEFT($A507,7)="State A",LARGE($D510:$D516,E$1),"")</f>
        <v/>
      </c>
      <c r="F507" s="164" t="str">
        <f t="shared" si="513"/>
        <v/>
      </c>
      <c r="G507" s="164" t="str">
        <f t="shared" si="513"/>
        <v/>
      </c>
      <c r="H507" s="164" t="str">
        <f t="shared" si="513"/>
        <v/>
      </c>
      <c r="I507" s="164" t="str">
        <f t="shared" si="457"/>
        <v/>
      </c>
    </row>
    <row r="508" spans="1:9" x14ac:dyDescent="0.3">
      <c r="A508" s="162" t="s">
        <v>1449</v>
      </c>
      <c r="B508" s="140"/>
      <c r="C508" s="140"/>
      <c r="D508" s="140"/>
      <c r="E508" s="164" t="str">
        <f t="shared" ref="E508:H508" si="514">IF(LEFT($A508,7)="State A",LARGE($D511:$D517,E$1),"")</f>
        <v/>
      </c>
      <c r="F508" s="164" t="str">
        <f t="shared" si="514"/>
        <v/>
      </c>
      <c r="G508" s="164" t="str">
        <f t="shared" si="514"/>
        <v/>
      </c>
      <c r="H508" s="164" t="str">
        <f t="shared" si="514"/>
        <v/>
      </c>
      <c r="I508" s="164" t="str">
        <f t="shared" si="457"/>
        <v/>
      </c>
    </row>
    <row r="509" spans="1:9" x14ac:dyDescent="0.3">
      <c r="A509" s="162" t="s">
        <v>1450</v>
      </c>
      <c r="B509" s="140"/>
      <c r="C509" s="140"/>
      <c r="D509" s="140"/>
      <c r="E509" s="164" t="str">
        <f t="shared" ref="E509:H509" si="515">IF(LEFT($A509,7)="State A",LARGE($D512:$D518,E$1),"")</f>
        <v/>
      </c>
      <c r="F509" s="164" t="str">
        <f t="shared" si="515"/>
        <v/>
      </c>
      <c r="G509" s="164" t="str">
        <f t="shared" si="515"/>
        <v/>
      </c>
      <c r="H509" s="164" t="str">
        <f t="shared" si="515"/>
        <v/>
      </c>
      <c r="I509" s="164" t="str">
        <f t="shared" si="457"/>
        <v/>
      </c>
    </row>
    <row r="510" spans="1:9" x14ac:dyDescent="0.3">
      <c r="A510" s="162" t="s">
        <v>1451</v>
      </c>
      <c r="B510" s="140"/>
      <c r="C510" s="140"/>
      <c r="D510" s="140"/>
      <c r="E510" s="164" t="str">
        <f t="shared" ref="E510:H510" si="516">IF(LEFT($A510,7)="State A",LARGE($D513:$D519,E$1),"")</f>
        <v/>
      </c>
      <c r="F510" s="164" t="str">
        <f t="shared" si="516"/>
        <v/>
      </c>
      <c r="G510" s="164" t="str">
        <f t="shared" si="516"/>
        <v/>
      </c>
      <c r="H510" s="164" t="str">
        <f t="shared" si="516"/>
        <v/>
      </c>
      <c r="I510" s="164" t="str">
        <f t="shared" si="457"/>
        <v/>
      </c>
    </row>
    <row r="511" spans="1:9" x14ac:dyDescent="0.3">
      <c r="A511" s="140"/>
      <c r="B511" s="140"/>
      <c r="C511" s="140"/>
      <c r="D511" s="140"/>
      <c r="E511" s="164" t="str">
        <f t="shared" ref="E511:H511" si="517">IF(LEFT($A511,7)="State A",LARGE($D514:$D520,E$1),"")</f>
        <v/>
      </c>
      <c r="F511" s="164" t="str">
        <f t="shared" si="517"/>
        <v/>
      </c>
      <c r="G511" s="164" t="str">
        <f t="shared" si="517"/>
        <v/>
      </c>
      <c r="H511" s="164" t="str">
        <f t="shared" si="517"/>
        <v/>
      </c>
      <c r="I511" s="164" t="str">
        <f t="shared" si="457"/>
        <v/>
      </c>
    </row>
    <row r="512" spans="1:9" x14ac:dyDescent="0.3">
      <c r="A512" s="163" t="s">
        <v>1452</v>
      </c>
      <c r="B512" s="140"/>
      <c r="C512" s="140"/>
      <c r="D512" s="140"/>
      <c r="E512" s="164" t="str">
        <f t="shared" ref="E512:H512" si="518">IF(LEFT($A512,7)="State A",LARGE($D515:$D521,E$1),"")</f>
        <v/>
      </c>
      <c r="F512" s="164" t="str">
        <f t="shared" si="518"/>
        <v/>
      </c>
      <c r="G512" s="164" t="str">
        <f t="shared" si="518"/>
        <v/>
      </c>
      <c r="H512" s="164" t="str">
        <f t="shared" si="518"/>
        <v/>
      </c>
      <c r="I512" s="164" t="str">
        <f t="shared" si="457"/>
        <v/>
      </c>
    </row>
    <row r="513" spans="1:9" x14ac:dyDescent="0.3">
      <c r="A513" s="140" t="s">
        <v>413</v>
      </c>
      <c r="B513" s="140"/>
      <c r="C513" s="140"/>
      <c r="D513" s="140"/>
      <c r="E513" s="164" t="str">
        <f t="shared" ref="E513:H513" si="519">IF(LEFT($A513,7)="State A",LARGE($D516:$D522,E$1),"")</f>
        <v/>
      </c>
      <c r="F513" s="164" t="str">
        <f t="shared" si="519"/>
        <v/>
      </c>
      <c r="G513" s="164" t="str">
        <f t="shared" si="519"/>
        <v/>
      </c>
      <c r="H513" s="164" t="str">
        <f t="shared" si="519"/>
        <v/>
      </c>
      <c r="I513" s="164" t="str">
        <f t="shared" si="457"/>
        <v/>
      </c>
    </row>
    <row r="514" spans="1:9" x14ac:dyDescent="0.3">
      <c r="A514" s="140" t="s">
        <v>1630</v>
      </c>
      <c r="B514" s="140"/>
      <c r="C514" s="140"/>
      <c r="D514" s="140"/>
      <c r="E514" s="164">
        <f t="shared" ref="E514:H514" si="520">IF(LEFT($A514,7)="State A",LARGE($D517:$D523,E$1),"")</f>
        <v>0.40479999999999999</v>
      </c>
      <c r="F514" s="164">
        <f t="shared" si="520"/>
        <v>0.3906</v>
      </c>
      <c r="G514" s="164">
        <f t="shared" si="520"/>
        <v>0.10290000000000001</v>
      </c>
      <c r="H514" s="164">
        <f t="shared" si="520"/>
        <v>0.1018</v>
      </c>
      <c r="I514" s="164">
        <f t="shared" si="457"/>
        <v>0.29535</v>
      </c>
    </row>
    <row r="515" spans="1:9" x14ac:dyDescent="0.3">
      <c r="A515" s="140" t="s">
        <v>1631</v>
      </c>
      <c r="B515" s="140"/>
      <c r="C515" s="140"/>
      <c r="D515" s="140"/>
      <c r="E515" s="164" t="str">
        <f t="shared" ref="E515:H515" si="521">IF(LEFT($A515,7)="State A",LARGE($D518:$D524,E$1),"")</f>
        <v/>
      </c>
      <c r="F515" s="164" t="str">
        <f t="shared" si="521"/>
        <v/>
      </c>
      <c r="G515" s="164" t="str">
        <f t="shared" si="521"/>
        <v/>
      </c>
      <c r="H515" s="164" t="str">
        <f t="shared" si="521"/>
        <v/>
      </c>
      <c r="I515" s="164" t="str">
        <f t="shared" ref="I515:I578" si="522">IF(LEFT($A515,7)="State A",AVERAGE(E515-G515, F515-H515),"")</f>
        <v/>
      </c>
    </row>
    <row r="516" spans="1:9" x14ac:dyDescent="0.3">
      <c r="A516" s="110" t="s">
        <v>1438</v>
      </c>
      <c r="B516" s="110" t="s">
        <v>1439</v>
      </c>
      <c r="C516" s="110" t="s">
        <v>1440</v>
      </c>
      <c r="D516" s="110" t="s">
        <v>1441</v>
      </c>
      <c r="E516" s="164" t="str">
        <f t="shared" ref="E516:H516" si="523">IF(LEFT($A516,7)="State A",LARGE($D519:$D525,E$1),"")</f>
        <v/>
      </c>
      <c r="F516" s="164" t="str">
        <f t="shared" si="523"/>
        <v/>
      </c>
      <c r="G516" s="164" t="str">
        <f t="shared" si="523"/>
        <v/>
      </c>
      <c r="H516" s="164" t="str">
        <f t="shared" si="523"/>
        <v/>
      </c>
      <c r="I516" s="164" t="str">
        <f t="shared" si="522"/>
        <v/>
      </c>
    </row>
    <row r="517" spans="1:9" ht="13.8" customHeight="1" x14ac:dyDescent="0.3">
      <c r="A517" s="110" t="s">
        <v>1445</v>
      </c>
      <c r="B517" s="110" t="s">
        <v>1632</v>
      </c>
      <c r="C517" s="160">
        <v>13974</v>
      </c>
      <c r="D517" s="161">
        <v>0.40479999999999999</v>
      </c>
      <c r="E517" s="164" t="str">
        <f t="shared" ref="E517:H517" si="524">IF(LEFT($A517,7)="State A",LARGE($D520:$D526,E$1),"")</f>
        <v/>
      </c>
      <c r="F517" s="164" t="str">
        <f t="shared" si="524"/>
        <v/>
      </c>
      <c r="G517" s="164" t="str">
        <f t="shared" si="524"/>
        <v/>
      </c>
      <c r="H517" s="164" t="str">
        <f t="shared" si="524"/>
        <v/>
      </c>
      <c r="I517" s="164" t="str">
        <f t="shared" si="522"/>
        <v/>
      </c>
    </row>
    <row r="518" spans="1:9" x14ac:dyDescent="0.3">
      <c r="A518" s="110"/>
      <c r="B518" s="110"/>
      <c r="C518" s="160"/>
      <c r="D518" s="161"/>
      <c r="E518" s="164" t="str">
        <f t="shared" ref="E518:H518" si="525">IF(LEFT($A518,7)="State A",LARGE($D521:$D527,E$1),"")</f>
        <v/>
      </c>
      <c r="F518" s="164" t="str">
        <f t="shared" si="525"/>
        <v/>
      </c>
      <c r="G518" s="164" t="str">
        <f t="shared" si="525"/>
        <v/>
      </c>
      <c r="H518" s="164" t="str">
        <f t="shared" si="525"/>
        <v/>
      </c>
      <c r="I518" s="164" t="str">
        <f t="shared" si="522"/>
        <v/>
      </c>
    </row>
    <row r="519" spans="1:9" ht="13.8" customHeight="1" x14ac:dyDescent="0.3">
      <c r="A519" s="110" t="s">
        <v>1445</v>
      </c>
      <c r="B519" s="110" t="s">
        <v>1633</v>
      </c>
      <c r="C519" s="160">
        <v>13485</v>
      </c>
      <c r="D519" s="161">
        <v>0.3906</v>
      </c>
      <c r="E519" s="164" t="str">
        <f t="shared" ref="E519:H519" si="526">IF(LEFT($A519,7)="State A",LARGE($D522:$D528,E$1),"")</f>
        <v/>
      </c>
      <c r="F519" s="164" t="str">
        <f t="shared" si="526"/>
        <v/>
      </c>
      <c r="G519" s="164" t="str">
        <f t="shared" si="526"/>
        <v/>
      </c>
      <c r="H519" s="164" t="str">
        <f t="shared" si="526"/>
        <v/>
      </c>
      <c r="I519" s="164" t="str">
        <f t="shared" si="522"/>
        <v/>
      </c>
    </row>
    <row r="520" spans="1:9" x14ac:dyDescent="0.3">
      <c r="A520" s="110"/>
      <c r="B520" s="110"/>
      <c r="C520" s="160"/>
      <c r="D520" s="161"/>
      <c r="E520" s="164" t="str">
        <f t="shared" ref="E520:H520" si="527">IF(LEFT($A520,7)="State A",LARGE($D523:$D529,E$1),"")</f>
        <v/>
      </c>
      <c r="F520" s="164" t="str">
        <f t="shared" si="527"/>
        <v/>
      </c>
      <c r="G520" s="164" t="str">
        <f t="shared" si="527"/>
        <v/>
      </c>
      <c r="H520" s="164" t="str">
        <f t="shared" si="527"/>
        <v/>
      </c>
      <c r="I520" s="164" t="str">
        <f t="shared" si="522"/>
        <v/>
      </c>
    </row>
    <row r="521" spans="1:9" x14ac:dyDescent="0.3">
      <c r="A521" s="110" t="s">
        <v>1442</v>
      </c>
      <c r="B521" s="110" t="s">
        <v>1634</v>
      </c>
      <c r="C521" s="160">
        <v>3551</v>
      </c>
      <c r="D521" s="161">
        <v>0.10290000000000001</v>
      </c>
      <c r="E521" s="164" t="str">
        <f t="shared" ref="E521:H521" si="528">IF(LEFT($A521,7)="State A",LARGE($D524:$D530,E$1),"")</f>
        <v/>
      </c>
      <c r="F521" s="164" t="str">
        <f t="shared" si="528"/>
        <v/>
      </c>
      <c r="G521" s="164" t="str">
        <f t="shared" si="528"/>
        <v/>
      </c>
      <c r="H521" s="164" t="str">
        <f t="shared" si="528"/>
        <v/>
      </c>
      <c r="I521" s="164" t="str">
        <f t="shared" si="522"/>
        <v/>
      </c>
    </row>
    <row r="522" spans="1:9" x14ac:dyDescent="0.3">
      <c r="A522" s="110" t="s">
        <v>1442</v>
      </c>
      <c r="B522" s="110" t="s">
        <v>1635</v>
      </c>
      <c r="C522" s="160">
        <v>3514</v>
      </c>
      <c r="D522" s="161">
        <v>0.1018</v>
      </c>
      <c r="E522" s="164" t="str">
        <f t="shared" ref="E522:H522" si="529">IF(LEFT($A522,7)="State A",LARGE($D525:$D531,E$1),"")</f>
        <v/>
      </c>
      <c r="F522" s="164" t="str">
        <f t="shared" si="529"/>
        <v/>
      </c>
      <c r="G522" s="164" t="str">
        <f t="shared" si="529"/>
        <v/>
      </c>
      <c r="H522" s="164" t="str">
        <f t="shared" si="529"/>
        <v/>
      </c>
      <c r="I522" s="164" t="str">
        <f t="shared" si="522"/>
        <v/>
      </c>
    </row>
    <row r="523" spans="1:9" x14ac:dyDescent="0.3">
      <c r="A523" s="140" t="s">
        <v>1448</v>
      </c>
      <c r="B523" s="140"/>
      <c r="C523" s="140"/>
      <c r="D523" s="140"/>
      <c r="E523" s="164" t="str">
        <f t="shared" ref="E523:H523" si="530">IF(LEFT($A523,7)="State A",LARGE($D526:$D532,E$1),"")</f>
        <v/>
      </c>
      <c r="F523" s="164" t="str">
        <f t="shared" si="530"/>
        <v/>
      </c>
      <c r="G523" s="164" t="str">
        <f t="shared" si="530"/>
        <v/>
      </c>
      <c r="H523" s="164" t="str">
        <f t="shared" si="530"/>
        <v/>
      </c>
      <c r="I523" s="164" t="str">
        <f t="shared" si="522"/>
        <v/>
      </c>
    </row>
    <row r="524" spans="1:9" x14ac:dyDescent="0.3">
      <c r="A524" s="162"/>
      <c r="B524" s="140"/>
      <c r="C524" s="140"/>
      <c r="D524" s="140"/>
      <c r="E524" s="164" t="str">
        <f t="shared" ref="E524:H524" si="531">IF(LEFT($A524,7)="State A",LARGE($D527:$D533,E$1),"")</f>
        <v/>
      </c>
      <c r="F524" s="164" t="str">
        <f t="shared" si="531"/>
        <v/>
      </c>
      <c r="G524" s="164" t="str">
        <f t="shared" si="531"/>
        <v/>
      </c>
      <c r="H524" s="164" t="str">
        <f t="shared" si="531"/>
        <v/>
      </c>
      <c r="I524" s="164" t="str">
        <f t="shared" si="522"/>
        <v/>
      </c>
    </row>
    <row r="525" spans="1:9" x14ac:dyDescent="0.3">
      <c r="A525" s="162" t="s">
        <v>1449</v>
      </c>
      <c r="B525" s="140"/>
      <c r="C525" s="140"/>
      <c r="D525" s="140"/>
      <c r="E525" s="164" t="str">
        <f t="shared" ref="E525:H525" si="532">IF(LEFT($A525,7)="State A",LARGE($D528:$D534,E$1),"")</f>
        <v/>
      </c>
      <c r="F525" s="164" t="str">
        <f t="shared" si="532"/>
        <v/>
      </c>
      <c r="G525" s="164" t="str">
        <f t="shared" si="532"/>
        <v/>
      </c>
      <c r="H525" s="164" t="str">
        <f t="shared" si="532"/>
        <v/>
      </c>
      <c r="I525" s="164" t="str">
        <f t="shared" si="522"/>
        <v/>
      </c>
    </row>
    <row r="526" spans="1:9" x14ac:dyDescent="0.3">
      <c r="A526" s="162" t="s">
        <v>1450</v>
      </c>
      <c r="B526" s="140"/>
      <c r="C526" s="140"/>
      <c r="D526" s="140"/>
      <c r="E526" s="164" t="str">
        <f t="shared" ref="E526:H526" si="533">IF(LEFT($A526,7)="State A",LARGE($D529:$D535,E$1),"")</f>
        <v/>
      </c>
      <c r="F526" s="164" t="str">
        <f t="shared" si="533"/>
        <v/>
      </c>
      <c r="G526" s="164" t="str">
        <f t="shared" si="533"/>
        <v/>
      </c>
      <c r="H526" s="164" t="str">
        <f t="shared" si="533"/>
        <v/>
      </c>
      <c r="I526" s="164" t="str">
        <f t="shared" si="522"/>
        <v/>
      </c>
    </row>
    <row r="527" spans="1:9" x14ac:dyDescent="0.3">
      <c r="A527" s="162" t="s">
        <v>1451</v>
      </c>
      <c r="B527" s="140"/>
      <c r="C527" s="140"/>
      <c r="D527" s="140"/>
      <c r="E527" s="164" t="str">
        <f t="shared" ref="E527:H527" si="534">IF(LEFT($A527,7)="State A",LARGE($D530:$D536,E$1),"")</f>
        <v/>
      </c>
      <c r="F527" s="164" t="str">
        <f t="shared" si="534"/>
        <v/>
      </c>
      <c r="G527" s="164" t="str">
        <f t="shared" si="534"/>
        <v/>
      </c>
      <c r="H527" s="164" t="str">
        <f t="shared" si="534"/>
        <v/>
      </c>
      <c r="I527" s="164" t="str">
        <f t="shared" si="522"/>
        <v/>
      </c>
    </row>
    <row r="528" spans="1:9" x14ac:dyDescent="0.3">
      <c r="A528" s="140"/>
      <c r="B528" s="140"/>
      <c r="C528" s="140"/>
      <c r="D528" s="140"/>
      <c r="E528" s="164" t="str">
        <f t="shared" ref="E528:H528" si="535">IF(LEFT($A528,7)="State A",LARGE($D531:$D537,E$1),"")</f>
        <v/>
      </c>
      <c r="F528" s="164" t="str">
        <f t="shared" si="535"/>
        <v/>
      </c>
      <c r="G528" s="164" t="str">
        <f t="shared" si="535"/>
        <v/>
      </c>
      <c r="H528" s="164" t="str">
        <f t="shared" si="535"/>
        <v/>
      </c>
      <c r="I528" s="164" t="str">
        <f t="shared" si="522"/>
        <v/>
      </c>
    </row>
    <row r="529" spans="1:9" x14ac:dyDescent="0.3">
      <c r="A529" s="163" t="s">
        <v>1452</v>
      </c>
      <c r="B529" s="140"/>
      <c r="C529" s="140"/>
      <c r="D529" s="140"/>
      <c r="E529" s="164" t="str">
        <f t="shared" ref="E529:H529" si="536">IF(LEFT($A529,7)="State A",LARGE($D532:$D538,E$1),"")</f>
        <v/>
      </c>
      <c r="F529" s="164" t="str">
        <f t="shared" si="536"/>
        <v/>
      </c>
      <c r="G529" s="164" t="str">
        <f t="shared" si="536"/>
        <v/>
      </c>
      <c r="H529" s="164" t="str">
        <f t="shared" si="536"/>
        <v/>
      </c>
      <c r="I529" s="164" t="str">
        <f t="shared" si="522"/>
        <v/>
      </c>
    </row>
    <row r="530" spans="1:9" x14ac:dyDescent="0.3">
      <c r="A530" s="140" t="s">
        <v>413</v>
      </c>
      <c r="B530" s="140"/>
      <c r="C530" s="140"/>
      <c r="D530" s="140"/>
      <c r="E530" s="164" t="str">
        <f t="shared" ref="E530:H530" si="537">IF(LEFT($A530,7)="State A",LARGE($D533:$D539,E$1),"")</f>
        <v/>
      </c>
      <c r="F530" s="164" t="str">
        <f t="shared" si="537"/>
        <v/>
      </c>
      <c r="G530" s="164" t="str">
        <f t="shared" si="537"/>
        <v/>
      </c>
      <c r="H530" s="164" t="str">
        <f t="shared" si="537"/>
        <v/>
      </c>
      <c r="I530" s="164" t="str">
        <f t="shared" si="522"/>
        <v/>
      </c>
    </row>
    <row r="531" spans="1:9" x14ac:dyDescent="0.3">
      <c r="A531" s="140" t="s">
        <v>1636</v>
      </c>
      <c r="B531" s="140"/>
      <c r="C531" s="140"/>
      <c r="D531" s="140"/>
      <c r="E531" s="164">
        <f t="shared" ref="E531:H531" si="538">IF(LEFT($A531,7)="State A",LARGE($D534:$D540,E$1),"")</f>
        <v>0.42409999999999998</v>
      </c>
      <c r="F531" s="164">
        <f t="shared" si="538"/>
        <v>0.42280000000000001</v>
      </c>
      <c r="G531" s="164">
        <f t="shared" si="538"/>
        <v>0.08</v>
      </c>
      <c r="H531" s="164">
        <f t="shared" si="538"/>
        <v>7.3099999999999998E-2</v>
      </c>
      <c r="I531" s="164">
        <f t="shared" si="522"/>
        <v>0.34689999999999999</v>
      </c>
    </row>
    <row r="532" spans="1:9" x14ac:dyDescent="0.3">
      <c r="A532" s="140" t="s">
        <v>1637</v>
      </c>
      <c r="B532" s="140"/>
      <c r="C532" s="140"/>
      <c r="D532" s="140"/>
      <c r="E532" s="164" t="str">
        <f t="shared" ref="E532:H532" si="539">IF(LEFT($A532,7)="State A",LARGE($D535:$D541,E$1),"")</f>
        <v/>
      </c>
      <c r="F532" s="164" t="str">
        <f t="shared" si="539"/>
        <v/>
      </c>
      <c r="G532" s="164" t="str">
        <f t="shared" si="539"/>
        <v/>
      </c>
      <c r="H532" s="164" t="str">
        <f t="shared" si="539"/>
        <v/>
      </c>
      <c r="I532" s="164" t="str">
        <f t="shared" si="522"/>
        <v/>
      </c>
    </row>
    <row r="533" spans="1:9" x14ac:dyDescent="0.3">
      <c r="A533" s="110" t="s">
        <v>1438</v>
      </c>
      <c r="B533" s="110" t="s">
        <v>1439</v>
      </c>
      <c r="C533" s="110" t="s">
        <v>1440</v>
      </c>
      <c r="D533" s="110" t="s">
        <v>1441</v>
      </c>
      <c r="E533" s="164" t="str">
        <f t="shared" ref="E533:H533" si="540">IF(LEFT($A533,7)="State A",LARGE($D536:$D542,E$1),"")</f>
        <v/>
      </c>
      <c r="F533" s="164" t="str">
        <f t="shared" si="540"/>
        <v/>
      </c>
      <c r="G533" s="164" t="str">
        <f t="shared" si="540"/>
        <v/>
      </c>
      <c r="H533" s="164" t="str">
        <f t="shared" si="540"/>
        <v/>
      </c>
      <c r="I533" s="164" t="str">
        <f t="shared" si="522"/>
        <v/>
      </c>
    </row>
    <row r="534" spans="1:9" ht="13.8" customHeight="1" x14ac:dyDescent="0.3">
      <c r="A534" s="110" t="s">
        <v>1445</v>
      </c>
      <c r="B534" s="110" t="s">
        <v>1638</v>
      </c>
      <c r="C534" s="160">
        <v>23644</v>
      </c>
      <c r="D534" s="161">
        <v>0.42409999999999998</v>
      </c>
      <c r="E534" s="164" t="str">
        <f t="shared" ref="E534:H534" si="541">IF(LEFT($A534,7)="State A",LARGE($D537:$D543,E$1),"")</f>
        <v/>
      </c>
      <c r="F534" s="164" t="str">
        <f t="shared" si="541"/>
        <v/>
      </c>
      <c r="G534" s="164" t="str">
        <f t="shared" si="541"/>
        <v/>
      </c>
      <c r="H534" s="164" t="str">
        <f t="shared" si="541"/>
        <v/>
      </c>
      <c r="I534" s="164" t="str">
        <f t="shared" si="522"/>
        <v/>
      </c>
    </row>
    <row r="535" spans="1:9" x14ac:dyDescent="0.3">
      <c r="A535" s="110"/>
      <c r="B535" s="110"/>
      <c r="C535" s="160"/>
      <c r="D535" s="161"/>
      <c r="E535" s="164" t="str">
        <f t="shared" ref="E535:H535" si="542">IF(LEFT($A535,7)="State A",LARGE($D538:$D544,E$1),"")</f>
        <v/>
      </c>
      <c r="F535" s="164" t="str">
        <f t="shared" si="542"/>
        <v/>
      </c>
      <c r="G535" s="164" t="str">
        <f t="shared" si="542"/>
        <v/>
      </c>
      <c r="H535" s="164" t="str">
        <f t="shared" si="542"/>
        <v/>
      </c>
      <c r="I535" s="164" t="str">
        <f t="shared" si="522"/>
        <v/>
      </c>
    </row>
    <row r="536" spans="1:9" ht="13.8" customHeight="1" x14ac:dyDescent="0.3">
      <c r="A536" s="110" t="s">
        <v>1445</v>
      </c>
      <c r="B536" s="110" t="s">
        <v>1639</v>
      </c>
      <c r="C536" s="160">
        <v>23572</v>
      </c>
      <c r="D536" s="161">
        <v>0.42280000000000001</v>
      </c>
      <c r="E536" s="164" t="str">
        <f t="shared" ref="E536:H536" si="543">IF(LEFT($A536,7)="State A",LARGE($D539:$D545,E$1),"")</f>
        <v/>
      </c>
      <c r="F536" s="164" t="str">
        <f t="shared" si="543"/>
        <v/>
      </c>
      <c r="G536" s="164" t="str">
        <f t="shared" si="543"/>
        <v/>
      </c>
      <c r="H536" s="164" t="str">
        <f t="shared" si="543"/>
        <v/>
      </c>
      <c r="I536" s="164" t="str">
        <f t="shared" si="522"/>
        <v/>
      </c>
    </row>
    <row r="537" spans="1:9" x14ac:dyDescent="0.3">
      <c r="A537" s="110"/>
      <c r="B537" s="110"/>
      <c r="C537" s="160"/>
      <c r="D537" s="161"/>
      <c r="E537" s="164" t="str">
        <f t="shared" ref="E537:H537" si="544">IF(LEFT($A537,7)="State A",LARGE($D540:$D546,E$1),"")</f>
        <v/>
      </c>
      <c r="F537" s="164" t="str">
        <f t="shared" si="544"/>
        <v/>
      </c>
      <c r="G537" s="164" t="str">
        <f t="shared" si="544"/>
        <v/>
      </c>
      <c r="H537" s="164" t="str">
        <f t="shared" si="544"/>
        <v/>
      </c>
      <c r="I537" s="164" t="str">
        <f t="shared" si="522"/>
        <v/>
      </c>
    </row>
    <row r="538" spans="1:9" x14ac:dyDescent="0.3">
      <c r="A538" s="110" t="s">
        <v>1442</v>
      </c>
      <c r="B538" s="110" t="s">
        <v>1640</v>
      </c>
      <c r="C538" s="160">
        <v>4462</v>
      </c>
      <c r="D538" s="146">
        <v>0.08</v>
      </c>
      <c r="E538" s="164" t="str">
        <f t="shared" ref="E538:H538" si="545">IF(LEFT($A538,7)="State A",LARGE($D541:$D547,E$1),"")</f>
        <v/>
      </c>
      <c r="F538" s="164" t="str">
        <f t="shared" si="545"/>
        <v/>
      </c>
      <c r="G538" s="164" t="str">
        <f t="shared" si="545"/>
        <v/>
      </c>
      <c r="H538" s="164" t="str">
        <f t="shared" si="545"/>
        <v/>
      </c>
      <c r="I538" s="164" t="str">
        <f t="shared" si="522"/>
        <v/>
      </c>
    </row>
    <row r="539" spans="1:9" x14ac:dyDescent="0.3">
      <c r="A539" s="110" t="s">
        <v>1442</v>
      </c>
      <c r="B539" s="110" t="s">
        <v>1641</v>
      </c>
      <c r="C539" s="160">
        <v>4075</v>
      </c>
      <c r="D539" s="161">
        <v>7.3099999999999998E-2</v>
      </c>
      <c r="E539" s="164" t="str">
        <f t="shared" ref="E539:H539" si="546">IF(LEFT($A539,7)="State A",LARGE($D542:$D548,E$1),"")</f>
        <v/>
      </c>
      <c r="F539" s="164" t="str">
        <f t="shared" si="546"/>
        <v/>
      </c>
      <c r="G539" s="164" t="str">
        <f t="shared" si="546"/>
        <v/>
      </c>
      <c r="H539" s="164" t="str">
        <f t="shared" si="546"/>
        <v/>
      </c>
      <c r="I539" s="164" t="str">
        <f t="shared" si="522"/>
        <v/>
      </c>
    </row>
    <row r="540" spans="1:9" x14ac:dyDescent="0.3">
      <c r="A540" s="140" t="s">
        <v>1448</v>
      </c>
      <c r="B540" s="140"/>
      <c r="C540" s="140"/>
      <c r="D540" s="140"/>
      <c r="E540" s="164" t="str">
        <f t="shared" ref="E540:H540" si="547">IF(LEFT($A540,7)="State A",LARGE($D543:$D549,E$1),"")</f>
        <v/>
      </c>
      <c r="F540" s="164" t="str">
        <f t="shared" si="547"/>
        <v/>
      </c>
      <c r="G540" s="164" t="str">
        <f t="shared" si="547"/>
        <v/>
      </c>
      <c r="H540" s="164" t="str">
        <f t="shared" si="547"/>
        <v/>
      </c>
      <c r="I540" s="164" t="str">
        <f t="shared" si="522"/>
        <v/>
      </c>
    </row>
    <row r="541" spans="1:9" x14ac:dyDescent="0.3">
      <c r="A541" s="162"/>
      <c r="B541" s="140"/>
      <c r="C541" s="140"/>
      <c r="D541" s="140"/>
      <c r="E541" s="164" t="str">
        <f t="shared" ref="E541:H541" si="548">IF(LEFT($A541,7)="State A",LARGE($D544:$D550,E$1),"")</f>
        <v/>
      </c>
      <c r="F541" s="164" t="str">
        <f t="shared" si="548"/>
        <v/>
      </c>
      <c r="G541" s="164" t="str">
        <f t="shared" si="548"/>
        <v/>
      </c>
      <c r="H541" s="164" t="str">
        <f t="shared" si="548"/>
        <v/>
      </c>
      <c r="I541" s="164" t="str">
        <f t="shared" si="522"/>
        <v/>
      </c>
    </row>
    <row r="542" spans="1:9" x14ac:dyDescent="0.3">
      <c r="A542" s="162" t="s">
        <v>1449</v>
      </c>
      <c r="B542" s="140"/>
      <c r="C542" s="140"/>
      <c r="D542" s="140"/>
      <c r="E542" s="164" t="str">
        <f t="shared" ref="E542:H542" si="549">IF(LEFT($A542,7)="State A",LARGE($D545:$D551,E$1),"")</f>
        <v/>
      </c>
      <c r="F542" s="164" t="str">
        <f t="shared" si="549"/>
        <v/>
      </c>
      <c r="G542" s="164" t="str">
        <f t="shared" si="549"/>
        <v/>
      </c>
      <c r="H542" s="164" t="str">
        <f t="shared" si="549"/>
        <v/>
      </c>
      <c r="I542" s="164" t="str">
        <f t="shared" si="522"/>
        <v/>
      </c>
    </row>
    <row r="543" spans="1:9" x14ac:dyDescent="0.3">
      <c r="A543" s="162" t="s">
        <v>1450</v>
      </c>
      <c r="B543" s="140"/>
      <c r="C543" s="140"/>
      <c r="D543" s="140"/>
      <c r="E543" s="164" t="str">
        <f t="shared" ref="E543:H543" si="550">IF(LEFT($A543,7)="State A",LARGE($D546:$D552,E$1),"")</f>
        <v/>
      </c>
      <c r="F543" s="164" t="str">
        <f t="shared" si="550"/>
        <v/>
      </c>
      <c r="G543" s="164" t="str">
        <f t="shared" si="550"/>
        <v/>
      </c>
      <c r="H543" s="164" t="str">
        <f t="shared" si="550"/>
        <v/>
      </c>
      <c r="I543" s="164" t="str">
        <f t="shared" si="522"/>
        <v/>
      </c>
    </row>
    <row r="544" spans="1:9" x14ac:dyDescent="0.3">
      <c r="A544" s="162" t="s">
        <v>1451</v>
      </c>
      <c r="B544" s="140"/>
      <c r="C544" s="140"/>
      <c r="D544" s="140"/>
      <c r="E544" s="164" t="str">
        <f t="shared" ref="E544:H544" si="551">IF(LEFT($A544,7)="State A",LARGE($D547:$D553,E$1),"")</f>
        <v/>
      </c>
      <c r="F544" s="164" t="str">
        <f t="shared" si="551"/>
        <v/>
      </c>
      <c r="G544" s="164" t="str">
        <f t="shared" si="551"/>
        <v/>
      </c>
      <c r="H544" s="164" t="str">
        <f t="shared" si="551"/>
        <v/>
      </c>
      <c r="I544" s="164" t="str">
        <f t="shared" si="522"/>
        <v/>
      </c>
    </row>
    <row r="545" spans="1:9" x14ac:dyDescent="0.3">
      <c r="A545" s="140"/>
      <c r="B545" s="140"/>
      <c r="C545" s="140"/>
      <c r="D545" s="140"/>
      <c r="E545" s="164" t="str">
        <f t="shared" ref="E545:H545" si="552">IF(LEFT($A545,7)="State A",LARGE($D548:$D554,E$1),"")</f>
        <v/>
      </c>
      <c r="F545" s="164" t="str">
        <f t="shared" si="552"/>
        <v/>
      </c>
      <c r="G545" s="164" t="str">
        <f t="shared" si="552"/>
        <v/>
      </c>
      <c r="H545" s="164" t="str">
        <f t="shared" si="552"/>
        <v/>
      </c>
      <c r="I545" s="164" t="str">
        <f t="shared" si="522"/>
        <v/>
      </c>
    </row>
    <row r="546" spans="1:9" x14ac:dyDescent="0.3">
      <c r="A546" s="163" t="s">
        <v>1452</v>
      </c>
      <c r="B546" s="140"/>
      <c r="C546" s="140"/>
      <c r="D546" s="140"/>
      <c r="E546" s="164" t="str">
        <f t="shared" ref="E546:H546" si="553">IF(LEFT($A546,7)="State A",LARGE($D549:$D555,E$1),"")</f>
        <v/>
      </c>
      <c r="F546" s="164" t="str">
        <f t="shared" si="553"/>
        <v/>
      </c>
      <c r="G546" s="164" t="str">
        <f t="shared" si="553"/>
        <v/>
      </c>
      <c r="H546" s="164" t="str">
        <f t="shared" si="553"/>
        <v/>
      </c>
      <c r="I546" s="164" t="str">
        <f t="shared" si="522"/>
        <v/>
      </c>
    </row>
    <row r="547" spans="1:9" x14ac:dyDescent="0.3">
      <c r="A547" s="140" t="s">
        <v>413</v>
      </c>
      <c r="B547" s="140"/>
      <c r="C547" s="140"/>
      <c r="D547" s="140"/>
      <c r="E547" s="164" t="str">
        <f t="shared" ref="E547:H547" si="554">IF(LEFT($A547,7)="State A",LARGE($D550:$D556,E$1),"")</f>
        <v/>
      </c>
      <c r="F547" s="164" t="str">
        <f t="shared" si="554"/>
        <v/>
      </c>
      <c r="G547" s="164" t="str">
        <f t="shared" si="554"/>
        <v/>
      </c>
      <c r="H547" s="164" t="str">
        <f t="shared" si="554"/>
        <v/>
      </c>
      <c r="I547" s="164" t="str">
        <f t="shared" si="522"/>
        <v/>
      </c>
    </row>
    <row r="548" spans="1:9" x14ac:dyDescent="0.3">
      <c r="A548" s="140" t="s">
        <v>1642</v>
      </c>
      <c r="B548" s="140"/>
      <c r="C548" s="140"/>
      <c r="D548" s="140"/>
      <c r="E548" s="164">
        <f t="shared" ref="E548:H548" si="555">IF(LEFT($A548,7)="State A",LARGE($D551:$D557,E$1),"")</f>
        <v>0.41620000000000001</v>
      </c>
      <c r="F548" s="164">
        <f t="shared" si="555"/>
        <v>0.40660000000000002</v>
      </c>
      <c r="G548" s="164">
        <f t="shared" si="555"/>
        <v>8.2199999999999995E-2</v>
      </c>
      <c r="H548" s="164">
        <f t="shared" si="555"/>
        <v>8.0500000000000002E-2</v>
      </c>
      <c r="I548" s="164">
        <f t="shared" si="522"/>
        <v>0.33005000000000001</v>
      </c>
    </row>
    <row r="549" spans="1:9" x14ac:dyDescent="0.3">
      <c r="A549" s="140" t="s">
        <v>1643</v>
      </c>
      <c r="B549" s="140"/>
      <c r="C549" s="140"/>
      <c r="D549" s="140"/>
      <c r="E549" s="164" t="str">
        <f t="shared" ref="E549:H549" si="556">IF(LEFT($A549,7)="State A",LARGE($D552:$D558,E$1),"")</f>
        <v/>
      </c>
      <c r="F549" s="164" t="str">
        <f t="shared" si="556"/>
        <v/>
      </c>
      <c r="G549" s="164" t="str">
        <f t="shared" si="556"/>
        <v/>
      </c>
      <c r="H549" s="164" t="str">
        <f t="shared" si="556"/>
        <v/>
      </c>
      <c r="I549" s="164" t="str">
        <f t="shared" si="522"/>
        <v/>
      </c>
    </row>
    <row r="550" spans="1:9" x14ac:dyDescent="0.3">
      <c r="A550" s="110" t="s">
        <v>1438</v>
      </c>
      <c r="B550" s="110" t="s">
        <v>1439</v>
      </c>
      <c r="C550" s="110" t="s">
        <v>1440</v>
      </c>
      <c r="D550" s="110" t="s">
        <v>1441</v>
      </c>
      <c r="E550" s="164" t="str">
        <f t="shared" ref="E550:H550" si="557">IF(LEFT($A550,7)="State A",LARGE($D553:$D559,E$1),"")</f>
        <v/>
      </c>
      <c r="F550" s="164" t="str">
        <f t="shared" si="557"/>
        <v/>
      </c>
      <c r="G550" s="164" t="str">
        <f t="shared" si="557"/>
        <v/>
      </c>
      <c r="H550" s="164" t="str">
        <f t="shared" si="557"/>
        <v/>
      </c>
      <c r="I550" s="164" t="str">
        <f t="shared" si="522"/>
        <v/>
      </c>
    </row>
    <row r="551" spans="1:9" ht="13.8" customHeight="1" x14ac:dyDescent="0.3">
      <c r="A551" s="110" t="s">
        <v>1445</v>
      </c>
      <c r="B551" s="110" t="s">
        <v>1644</v>
      </c>
      <c r="C551" s="160">
        <v>17849</v>
      </c>
      <c r="D551" s="161">
        <v>0.41620000000000001</v>
      </c>
      <c r="E551" s="164" t="str">
        <f t="shared" ref="E551:H551" si="558">IF(LEFT($A551,7)="State A",LARGE($D554:$D560,E$1),"")</f>
        <v/>
      </c>
      <c r="F551" s="164" t="str">
        <f t="shared" si="558"/>
        <v/>
      </c>
      <c r="G551" s="164" t="str">
        <f t="shared" si="558"/>
        <v/>
      </c>
      <c r="H551" s="164" t="str">
        <f t="shared" si="558"/>
        <v/>
      </c>
      <c r="I551" s="164" t="str">
        <f t="shared" si="522"/>
        <v/>
      </c>
    </row>
    <row r="552" spans="1:9" x14ac:dyDescent="0.3">
      <c r="A552" s="110"/>
      <c r="B552" s="110"/>
      <c r="C552" s="160"/>
      <c r="D552" s="161"/>
      <c r="E552" s="164" t="str">
        <f t="shared" ref="E552:H552" si="559">IF(LEFT($A552,7)="State A",LARGE($D555:$D561,E$1),"")</f>
        <v/>
      </c>
      <c r="F552" s="164" t="str">
        <f t="shared" si="559"/>
        <v/>
      </c>
      <c r="G552" s="164" t="str">
        <f t="shared" si="559"/>
        <v/>
      </c>
      <c r="H552" s="164" t="str">
        <f t="shared" si="559"/>
        <v/>
      </c>
      <c r="I552" s="164" t="str">
        <f t="shared" si="522"/>
        <v/>
      </c>
    </row>
    <row r="553" spans="1:9" ht="13.8" customHeight="1" x14ac:dyDescent="0.3">
      <c r="A553" s="110" t="s">
        <v>1445</v>
      </c>
      <c r="B553" s="110" t="s">
        <v>1645</v>
      </c>
      <c r="C553" s="160">
        <v>17441</v>
      </c>
      <c r="D553" s="161">
        <v>0.40660000000000002</v>
      </c>
      <c r="E553" s="164" t="str">
        <f t="shared" ref="E553:H553" si="560">IF(LEFT($A553,7)="State A",LARGE($D556:$D562,E$1),"")</f>
        <v/>
      </c>
      <c r="F553" s="164" t="str">
        <f t="shared" si="560"/>
        <v/>
      </c>
      <c r="G553" s="164" t="str">
        <f t="shared" si="560"/>
        <v/>
      </c>
      <c r="H553" s="164" t="str">
        <f t="shared" si="560"/>
        <v/>
      </c>
      <c r="I553" s="164" t="str">
        <f t="shared" si="522"/>
        <v/>
      </c>
    </row>
    <row r="554" spans="1:9" x14ac:dyDescent="0.3">
      <c r="A554" s="110"/>
      <c r="B554" s="110"/>
      <c r="C554" s="160"/>
      <c r="D554" s="161"/>
      <c r="E554" s="164" t="str">
        <f t="shared" ref="E554:H554" si="561">IF(LEFT($A554,7)="State A",LARGE($D557:$D563,E$1),"")</f>
        <v/>
      </c>
      <c r="F554" s="164" t="str">
        <f t="shared" si="561"/>
        <v/>
      </c>
      <c r="G554" s="164" t="str">
        <f t="shared" si="561"/>
        <v/>
      </c>
      <c r="H554" s="164" t="str">
        <f t="shared" si="561"/>
        <v/>
      </c>
      <c r="I554" s="164" t="str">
        <f t="shared" si="522"/>
        <v/>
      </c>
    </row>
    <row r="555" spans="1:9" x14ac:dyDescent="0.3">
      <c r="A555" s="110" t="s">
        <v>1442</v>
      </c>
      <c r="B555" s="110" t="s">
        <v>1646</v>
      </c>
      <c r="C555" s="160">
        <v>3527</v>
      </c>
      <c r="D555" s="161">
        <v>8.2199999999999995E-2</v>
      </c>
      <c r="E555" s="164" t="str">
        <f t="shared" ref="E555:H555" si="562">IF(LEFT($A555,7)="State A",LARGE($D558:$D564,E$1),"")</f>
        <v/>
      </c>
      <c r="F555" s="164" t="str">
        <f t="shared" si="562"/>
        <v/>
      </c>
      <c r="G555" s="164" t="str">
        <f t="shared" si="562"/>
        <v/>
      </c>
      <c r="H555" s="164" t="str">
        <f t="shared" si="562"/>
        <v/>
      </c>
      <c r="I555" s="164" t="str">
        <f t="shared" si="522"/>
        <v/>
      </c>
    </row>
    <row r="556" spans="1:9" x14ac:dyDescent="0.3">
      <c r="A556" s="110" t="s">
        <v>1442</v>
      </c>
      <c r="B556" s="110" t="s">
        <v>1647</v>
      </c>
      <c r="C556" s="160">
        <v>3453</v>
      </c>
      <c r="D556" s="161">
        <v>8.0500000000000002E-2</v>
      </c>
      <c r="E556" s="164" t="str">
        <f t="shared" ref="E556:H556" si="563">IF(LEFT($A556,7)="State A",LARGE($D559:$D565,E$1),"")</f>
        <v/>
      </c>
      <c r="F556" s="164" t="str">
        <f t="shared" si="563"/>
        <v/>
      </c>
      <c r="G556" s="164" t="str">
        <f t="shared" si="563"/>
        <v/>
      </c>
      <c r="H556" s="164" t="str">
        <f t="shared" si="563"/>
        <v/>
      </c>
      <c r="I556" s="164" t="str">
        <f t="shared" si="522"/>
        <v/>
      </c>
    </row>
    <row r="557" spans="1:9" x14ac:dyDescent="0.3">
      <c r="A557" s="110" t="s">
        <v>1487</v>
      </c>
      <c r="B557" s="110" t="s">
        <v>1648</v>
      </c>
      <c r="C557" s="110">
        <v>620</v>
      </c>
      <c r="D557" s="161">
        <v>1.4500000000000001E-2</v>
      </c>
      <c r="E557" s="164" t="str">
        <f t="shared" ref="E557:H557" si="564">IF(LEFT($A557,7)="State A",LARGE($D560:$D566,E$1),"")</f>
        <v/>
      </c>
      <c r="F557" s="164" t="str">
        <f t="shared" si="564"/>
        <v/>
      </c>
      <c r="G557" s="164" t="str">
        <f t="shared" si="564"/>
        <v/>
      </c>
      <c r="H557" s="164" t="str">
        <f t="shared" si="564"/>
        <v/>
      </c>
      <c r="I557" s="164" t="str">
        <f t="shared" si="522"/>
        <v/>
      </c>
    </row>
    <row r="558" spans="1:9" x14ac:dyDescent="0.3">
      <c r="A558" s="140" t="s">
        <v>1448</v>
      </c>
      <c r="B558" s="140"/>
      <c r="C558" s="140"/>
      <c r="D558" s="140"/>
      <c r="E558" s="164" t="str">
        <f t="shared" ref="E558:H558" si="565">IF(LEFT($A558,7)="State A",LARGE($D561:$D567,E$1),"")</f>
        <v/>
      </c>
      <c r="F558" s="164" t="str">
        <f t="shared" si="565"/>
        <v/>
      </c>
      <c r="G558" s="164" t="str">
        <f t="shared" si="565"/>
        <v/>
      </c>
      <c r="H558" s="164" t="str">
        <f t="shared" si="565"/>
        <v/>
      </c>
      <c r="I558" s="164" t="str">
        <f t="shared" si="522"/>
        <v/>
      </c>
    </row>
    <row r="559" spans="1:9" x14ac:dyDescent="0.3">
      <c r="A559" s="162"/>
      <c r="B559" s="140"/>
      <c r="C559" s="140"/>
      <c r="D559" s="140"/>
      <c r="E559" s="164" t="str">
        <f t="shared" ref="E559:H559" si="566">IF(LEFT($A559,7)="State A",LARGE($D562:$D568,E$1),"")</f>
        <v/>
      </c>
      <c r="F559" s="164" t="str">
        <f t="shared" si="566"/>
        <v/>
      </c>
      <c r="G559" s="164" t="str">
        <f t="shared" si="566"/>
        <v/>
      </c>
      <c r="H559" s="164" t="str">
        <f t="shared" si="566"/>
        <v/>
      </c>
      <c r="I559" s="164" t="str">
        <f t="shared" si="522"/>
        <v/>
      </c>
    </row>
    <row r="560" spans="1:9" x14ac:dyDescent="0.3">
      <c r="A560" s="162" t="s">
        <v>1449</v>
      </c>
      <c r="B560" s="140"/>
      <c r="C560" s="140"/>
      <c r="D560" s="140"/>
      <c r="E560" s="164" t="str">
        <f t="shared" ref="E560:H560" si="567">IF(LEFT($A560,7)="State A",LARGE($D563:$D569,E$1),"")</f>
        <v/>
      </c>
      <c r="F560" s="164" t="str">
        <f t="shared" si="567"/>
        <v/>
      </c>
      <c r="G560" s="164" t="str">
        <f t="shared" si="567"/>
        <v/>
      </c>
      <c r="H560" s="164" t="str">
        <f t="shared" si="567"/>
        <v/>
      </c>
      <c r="I560" s="164" t="str">
        <f t="shared" si="522"/>
        <v/>
      </c>
    </row>
    <row r="561" spans="1:9" x14ac:dyDescent="0.3">
      <c r="A561" s="162" t="s">
        <v>1450</v>
      </c>
      <c r="B561" s="140"/>
      <c r="C561" s="140"/>
      <c r="D561" s="140"/>
      <c r="E561" s="164" t="str">
        <f t="shared" ref="E561:H561" si="568">IF(LEFT($A561,7)="State A",LARGE($D564:$D570,E$1),"")</f>
        <v/>
      </c>
      <c r="F561" s="164" t="str">
        <f t="shared" si="568"/>
        <v/>
      </c>
      <c r="G561" s="164" t="str">
        <f t="shared" si="568"/>
        <v/>
      </c>
      <c r="H561" s="164" t="str">
        <f t="shared" si="568"/>
        <v/>
      </c>
      <c r="I561" s="164" t="str">
        <f t="shared" si="522"/>
        <v/>
      </c>
    </row>
    <row r="562" spans="1:9" x14ac:dyDescent="0.3">
      <c r="A562" s="162" t="s">
        <v>1451</v>
      </c>
      <c r="B562" s="140"/>
      <c r="C562" s="140"/>
      <c r="D562" s="140"/>
      <c r="E562" s="164" t="str">
        <f t="shared" ref="E562:H562" si="569">IF(LEFT($A562,7)="State A",LARGE($D565:$D571,E$1),"")</f>
        <v/>
      </c>
      <c r="F562" s="164" t="str">
        <f t="shared" si="569"/>
        <v/>
      </c>
      <c r="G562" s="164" t="str">
        <f t="shared" si="569"/>
        <v/>
      </c>
      <c r="H562" s="164" t="str">
        <f t="shared" si="569"/>
        <v/>
      </c>
      <c r="I562" s="164" t="str">
        <f t="shared" si="522"/>
        <v/>
      </c>
    </row>
    <row r="563" spans="1:9" x14ac:dyDescent="0.3">
      <c r="A563" s="140"/>
      <c r="B563" s="140"/>
      <c r="C563" s="140"/>
      <c r="D563" s="140"/>
      <c r="E563" s="164" t="str">
        <f t="shared" ref="E563:H563" si="570">IF(LEFT($A563,7)="State A",LARGE($D566:$D572,E$1),"")</f>
        <v/>
      </c>
      <c r="F563" s="164" t="str">
        <f t="shared" si="570"/>
        <v/>
      </c>
      <c r="G563" s="164" t="str">
        <f t="shared" si="570"/>
        <v/>
      </c>
      <c r="H563" s="164" t="str">
        <f t="shared" si="570"/>
        <v/>
      </c>
      <c r="I563" s="164" t="str">
        <f t="shared" si="522"/>
        <v/>
      </c>
    </row>
    <row r="564" spans="1:9" x14ac:dyDescent="0.3">
      <c r="A564" s="163" t="s">
        <v>1452</v>
      </c>
      <c r="B564" s="140"/>
      <c r="C564" s="140"/>
      <c r="D564" s="140"/>
      <c r="E564" s="164" t="str">
        <f t="shared" ref="E564:H564" si="571">IF(LEFT($A564,7)="State A",LARGE($D567:$D573,E$1),"")</f>
        <v/>
      </c>
      <c r="F564" s="164" t="str">
        <f t="shared" si="571"/>
        <v/>
      </c>
      <c r="G564" s="164" t="str">
        <f t="shared" si="571"/>
        <v/>
      </c>
      <c r="H564" s="164" t="str">
        <f t="shared" si="571"/>
        <v/>
      </c>
      <c r="I564" s="164" t="str">
        <f t="shared" si="522"/>
        <v/>
      </c>
    </row>
    <row r="565" spans="1:9" x14ac:dyDescent="0.3">
      <c r="A565" s="140" t="s">
        <v>413</v>
      </c>
      <c r="B565" s="140"/>
      <c r="C565" s="140"/>
      <c r="D565" s="140"/>
      <c r="E565" s="164" t="str">
        <f t="shared" ref="E565:H565" si="572">IF(LEFT($A565,7)="State A",LARGE($D568:$D574,E$1),"")</f>
        <v/>
      </c>
      <c r="F565" s="164" t="str">
        <f t="shared" si="572"/>
        <v/>
      </c>
      <c r="G565" s="164" t="str">
        <f t="shared" si="572"/>
        <v/>
      </c>
      <c r="H565" s="164" t="str">
        <f t="shared" si="572"/>
        <v/>
      </c>
      <c r="I565" s="164" t="str">
        <f t="shared" si="522"/>
        <v/>
      </c>
    </row>
    <row r="566" spans="1:9" x14ac:dyDescent="0.3">
      <c r="A566" s="140" t="s">
        <v>1649</v>
      </c>
      <c r="B566" s="140"/>
      <c r="C566" s="140"/>
      <c r="D566" s="140"/>
      <c r="E566" s="164">
        <f t="shared" ref="E566:G566" si="573">IF(LEFT($A566,7)="State A",LARGE($D569:$D575,E$1),"")</f>
        <v>0.43609999999999999</v>
      </c>
      <c r="F566" s="164">
        <f t="shared" si="573"/>
        <v>0.43480000000000002</v>
      </c>
      <c r="G566" s="164">
        <f t="shared" si="573"/>
        <v>0.129</v>
      </c>
      <c r="H566" s="164">
        <v>0</v>
      </c>
      <c r="I566" s="164">
        <f t="shared" si="522"/>
        <v>0.37095</v>
      </c>
    </row>
    <row r="567" spans="1:9" x14ac:dyDescent="0.3">
      <c r="A567" s="140" t="s">
        <v>1437</v>
      </c>
      <c r="B567" s="140"/>
      <c r="C567" s="140"/>
      <c r="D567" s="140"/>
      <c r="E567" s="164" t="str">
        <f t="shared" ref="E567:H567" si="574">IF(LEFT($A567,7)="State A",LARGE($D570:$D576,E$1),"")</f>
        <v/>
      </c>
      <c r="F567" s="164" t="str">
        <f t="shared" si="574"/>
        <v/>
      </c>
      <c r="G567" s="164" t="str">
        <f t="shared" si="574"/>
        <v/>
      </c>
      <c r="H567" s="164" t="str">
        <f t="shared" si="574"/>
        <v/>
      </c>
      <c r="I567" s="164" t="str">
        <f t="shared" si="522"/>
        <v/>
      </c>
    </row>
    <row r="568" spans="1:9" x14ac:dyDescent="0.3">
      <c r="A568" s="110" t="s">
        <v>1438</v>
      </c>
      <c r="B568" s="110" t="s">
        <v>1439</v>
      </c>
      <c r="C568" s="110" t="s">
        <v>1440</v>
      </c>
      <c r="D568" s="110" t="s">
        <v>1441</v>
      </c>
      <c r="E568" s="164" t="str">
        <f t="shared" ref="E568:H568" si="575">IF(LEFT($A568,7)="State A",LARGE($D571:$D577,E$1),"")</f>
        <v/>
      </c>
      <c r="F568" s="164" t="str">
        <f t="shared" si="575"/>
        <v/>
      </c>
      <c r="G568" s="164" t="str">
        <f t="shared" si="575"/>
        <v/>
      </c>
      <c r="H568" s="164" t="str">
        <f t="shared" si="575"/>
        <v/>
      </c>
      <c r="I568" s="164" t="str">
        <f t="shared" si="522"/>
        <v/>
      </c>
    </row>
    <row r="569" spans="1:9" ht="13.8" customHeight="1" x14ac:dyDescent="0.3">
      <c r="A569" s="110" t="s">
        <v>1445</v>
      </c>
      <c r="B569" s="110" t="s">
        <v>1650</v>
      </c>
      <c r="C569" s="160">
        <v>13213</v>
      </c>
      <c r="D569" s="161">
        <v>0.43609999999999999</v>
      </c>
      <c r="E569" s="164" t="str">
        <f t="shared" ref="E569:H569" si="576">IF(LEFT($A569,7)="State A",LARGE($D572:$D578,E$1),"")</f>
        <v/>
      </c>
      <c r="F569" s="164" t="str">
        <f t="shared" si="576"/>
        <v/>
      </c>
      <c r="G569" s="164" t="str">
        <f t="shared" si="576"/>
        <v/>
      </c>
      <c r="H569" s="164" t="str">
        <f t="shared" si="576"/>
        <v/>
      </c>
      <c r="I569" s="164" t="str">
        <f t="shared" si="522"/>
        <v/>
      </c>
    </row>
    <row r="570" spans="1:9" x14ac:dyDescent="0.3">
      <c r="A570" s="110"/>
      <c r="B570" s="110"/>
      <c r="C570" s="160"/>
      <c r="D570" s="161"/>
      <c r="E570" s="164" t="str">
        <f t="shared" ref="E570:H570" si="577">IF(LEFT($A570,7)="State A",LARGE($D573:$D579,E$1),"")</f>
        <v/>
      </c>
      <c r="F570" s="164" t="str">
        <f t="shared" si="577"/>
        <v/>
      </c>
      <c r="G570" s="164" t="str">
        <f t="shared" si="577"/>
        <v/>
      </c>
      <c r="H570" s="164" t="str">
        <f t="shared" si="577"/>
        <v/>
      </c>
      <c r="I570" s="164" t="str">
        <f t="shared" si="522"/>
        <v/>
      </c>
    </row>
    <row r="571" spans="1:9" ht="27.6" customHeight="1" x14ac:dyDescent="0.3">
      <c r="A571" s="110" t="s">
        <v>1445</v>
      </c>
      <c r="B571" s="110" t="s">
        <v>1651</v>
      </c>
      <c r="C571" s="160">
        <v>13173</v>
      </c>
      <c r="D571" s="161">
        <v>0.43480000000000002</v>
      </c>
      <c r="E571" s="164" t="str">
        <f t="shared" ref="E571:H571" si="578">IF(LEFT($A571,7)="State A",LARGE($D574:$D580,E$1),"")</f>
        <v/>
      </c>
      <c r="F571" s="164" t="str">
        <f t="shared" si="578"/>
        <v/>
      </c>
      <c r="G571" s="164" t="str">
        <f t="shared" si="578"/>
        <v/>
      </c>
      <c r="H571" s="164" t="str">
        <f t="shared" si="578"/>
        <v/>
      </c>
      <c r="I571" s="164" t="str">
        <f t="shared" si="522"/>
        <v/>
      </c>
    </row>
    <row r="572" spans="1:9" x14ac:dyDescent="0.3">
      <c r="A572" s="110"/>
      <c r="B572" s="110"/>
      <c r="C572" s="160"/>
      <c r="D572" s="161"/>
      <c r="E572" s="164" t="str">
        <f t="shared" ref="E572:H572" si="579">IF(LEFT($A572,7)="State A",LARGE($D575:$D581,E$1),"")</f>
        <v/>
      </c>
      <c r="F572" s="164" t="str">
        <f t="shared" si="579"/>
        <v/>
      </c>
      <c r="G572" s="164" t="str">
        <f t="shared" si="579"/>
        <v/>
      </c>
      <c r="H572" s="164" t="str">
        <f t="shared" si="579"/>
        <v/>
      </c>
      <c r="I572" s="164" t="str">
        <f t="shared" si="522"/>
        <v/>
      </c>
    </row>
    <row r="573" spans="1:9" x14ac:dyDescent="0.3">
      <c r="A573" s="110" t="s">
        <v>1442</v>
      </c>
      <c r="B573" s="110" t="s">
        <v>1652</v>
      </c>
      <c r="C573" s="160">
        <v>3909</v>
      </c>
      <c r="D573" s="161">
        <v>0.129</v>
      </c>
      <c r="E573" s="164" t="str">
        <f t="shared" ref="E573:H573" si="580">IF(LEFT($A573,7)="State A",LARGE($D576:$D582,E$1),"")</f>
        <v/>
      </c>
      <c r="F573" s="164" t="str">
        <f t="shared" si="580"/>
        <v/>
      </c>
      <c r="G573" s="164" t="str">
        <f t="shared" si="580"/>
        <v/>
      </c>
      <c r="H573" s="164" t="str">
        <f t="shared" si="580"/>
        <v/>
      </c>
      <c r="I573" s="164" t="str">
        <f t="shared" si="522"/>
        <v/>
      </c>
    </row>
    <row r="574" spans="1:9" x14ac:dyDescent="0.3">
      <c r="A574" s="140" t="s">
        <v>1448</v>
      </c>
      <c r="B574" s="140"/>
      <c r="C574" s="140"/>
      <c r="D574" s="140"/>
      <c r="E574" s="164" t="str">
        <f t="shared" ref="E574:H574" si="581">IF(LEFT($A574,7)="State A",LARGE($D577:$D583,E$1),"")</f>
        <v/>
      </c>
      <c r="F574" s="164" t="str">
        <f t="shared" si="581"/>
        <v/>
      </c>
      <c r="G574" s="164" t="str">
        <f t="shared" si="581"/>
        <v/>
      </c>
      <c r="H574" s="164" t="str">
        <f t="shared" si="581"/>
        <v/>
      </c>
      <c r="I574" s="164" t="str">
        <f t="shared" si="522"/>
        <v/>
      </c>
    </row>
    <row r="575" spans="1:9" x14ac:dyDescent="0.3">
      <c r="A575" s="162"/>
      <c r="B575" s="140"/>
      <c r="C575" s="140"/>
      <c r="D575" s="140"/>
      <c r="E575" s="164" t="str">
        <f t="shared" ref="E575:H575" si="582">IF(LEFT($A575,7)="State A",LARGE($D578:$D584,E$1),"")</f>
        <v/>
      </c>
      <c r="F575" s="164" t="str">
        <f t="shared" si="582"/>
        <v/>
      </c>
      <c r="G575" s="164" t="str">
        <f t="shared" si="582"/>
        <v/>
      </c>
      <c r="H575" s="164" t="str">
        <f t="shared" si="582"/>
        <v/>
      </c>
      <c r="I575" s="164" t="str">
        <f t="shared" si="522"/>
        <v/>
      </c>
    </row>
    <row r="576" spans="1:9" x14ac:dyDescent="0.3">
      <c r="A576" s="162" t="s">
        <v>1449</v>
      </c>
      <c r="B576" s="140"/>
      <c r="C576" s="140"/>
      <c r="D576" s="140"/>
      <c r="E576" s="164" t="str">
        <f t="shared" ref="E576:H576" si="583">IF(LEFT($A576,7)="State A",LARGE($D579:$D585,E$1),"")</f>
        <v/>
      </c>
      <c r="F576" s="164" t="str">
        <f t="shared" si="583"/>
        <v/>
      </c>
      <c r="G576" s="164" t="str">
        <f t="shared" si="583"/>
        <v/>
      </c>
      <c r="H576" s="164" t="str">
        <f t="shared" si="583"/>
        <v/>
      </c>
      <c r="I576" s="164" t="str">
        <f t="shared" si="522"/>
        <v/>
      </c>
    </row>
    <row r="577" spans="1:9" x14ac:dyDescent="0.3">
      <c r="A577" s="162" t="s">
        <v>1450</v>
      </c>
      <c r="B577" s="140"/>
      <c r="C577" s="140"/>
      <c r="D577" s="140"/>
      <c r="E577" s="164" t="str">
        <f t="shared" ref="E577:H577" si="584">IF(LEFT($A577,7)="State A",LARGE($D580:$D586,E$1),"")</f>
        <v/>
      </c>
      <c r="F577" s="164" t="str">
        <f t="shared" si="584"/>
        <v/>
      </c>
      <c r="G577" s="164" t="str">
        <f t="shared" si="584"/>
        <v/>
      </c>
      <c r="H577" s="164" t="str">
        <f t="shared" si="584"/>
        <v/>
      </c>
      <c r="I577" s="164" t="str">
        <f t="shared" si="522"/>
        <v/>
      </c>
    </row>
    <row r="578" spans="1:9" x14ac:dyDescent="0.3">
      <c r="A578" s="162" t="s">
        <v>1451</v>
      </c>
      <c r="B578" s="140"/>
      <c r="C578" s="140"/>
      <c r="D578" s="140"/>
      <c r="E578" s="164" t="str">
        <f t="shared" ref="E578:H578" si="585">IF(LEFT($A578,7)="State A",LARGE($D581:$D587,E$1),"")</f>
        <v/>
      </c>
      <c r="F578" s="164" t="str">
        <f t="shared" si="585"/>
        <v/>
      </c>
      <c r="G578" s="164" t="str">
        <f t="shared" si="585"/>
        <v/>
      </c>
      <c r="H578" s="164" t="str">
        <f t="shared" si="585"/>
        <v/>
      </c>
      <c r="I578" s="164" t="str">
        <f t="shared" si="522"/>
        <v/>
      </c>
    </row>
    <row r="579" spans="1:9" x14ac:dyDescent="0.3">
      <c r="A579" s="140"/>
      <c r="B579" s="140"/>
      <c r="C579" s="140"/>
      <c r="D579" s="140"/>
      <c r="E579" s="164" t="str">
        <f t="shared" ref="E579:H579" si="586">IF(LEFT($A579,7)="State A",LARGE($D582:$D588,E$1),"")</f>
        <v/>
      </c>
      <c r="F579" s="164" t="str">
        <f t="shared" si="586"/>
        <v/>
      </c>
      <c r="G579" s="164" t="str">
        <f t="shared" si="586"/>
        <v/>
      </c>
      <c r="H579" s="164" t="str">
        <f t="shared" si="586"/>
        <v/>
      </c>
      <c r="I579" s="164" t="str">
        <f t="shared" ref="I579:I642" si="587">IF(LEFT($A579,7)="State A",AVERAGE(E579-G579, F579-H579),"")</f>
        <v/>
      </c>
    </row>
    <row r="580" spans="1:9" x14ac:dyDescent="0.3">
      <c r="A580" s="163" t="s">
        <v>1452</v>
      </c>
      <c r="B580" s="140"/>
      <c r="C580" s="140"/>
      <c r="D580" s="140"/>
      <c r="E580" s="164" t="str">
        <f t="shared" ref="E580:H580" si="588">IF(LEFT($A580,7)="State A",LARGE($D583:$D589,E$1),"")</f>
        <v/>
      </c>
      <c r="F580" s="164" t="str">
        <f t="shared" si="588"/>
        <v/>
      </c>
      <c r="G580" s="164" t="str">
        <f t="shared" si="588"/>
        <v/>
      </c>
      <c r="H580" s="164" t="str">
        <f t="shared" si="588"/>
        <v/>
      </c>
      <c r="I580" s="164" t="str">
        <f t="shared" si="587"/>
        <v/>
      </c>
    </row>
    <row r="581" spans="1:9" x14ac:dyDescent="0.3">
      <c r="A581" s="140" t="s">
        <v>413</v>
      </c>
      <c r="B581" s="140"/>
      <c r="C581" s="140"/>
      <c r="D581" s="140"/>
      <c r="E581" s="164" t="str">
        <f t="shared" ref="E581:H581" si="589">IF(LEFT($A581,7)="State A",LARGE($D584:$D590,E$1),"")</f>
        <v/>
      </c>
      <c r="F581" s="164" t="str">
        <f t="shared" si="589"/>
        <v/>
      </c>
      <c r="G581" s="164" t="str">
        <f t="shared" si="589"/>
        <v/>
      </c>
      <c r="H581" s="164" t="str">
        <f t="shared" si="589"/>
        <v/>
      </c>
      <c r="I581" s="164" t="str">
        <f t="shared" si="587"/>
        <v/>
      </c>
    </row>
    <row r="582" spans="1:9" x14ac:dyDescent="0.3">
      <c r="A582" s="140" t="s">
        <v>1653</v>
      </c>
      <c r="B582" s="140"/>
      <c r="C582" s="140"/>
      <c r="D582" s="140"/>
      <c r="E582" s="164">
        <f t="shared" ref="E582:H582" si="590">IF(LEFT($A582,7)="State A",LARGE($D585:$D591,E$1),"")</f>
        <v>0.30859999999999999</v>
      </c>
      <c r="F582" s="164">
        <f t="shared" si="590"/>
        <v>0.30680000000000002</v>
      </c>
      <c r="G582" s="164">
        <f t="shared" si="590"/>
        <v>0.1925</v>
      </c>
      <c r="H582" s="164">
        <f t="shared" si="590"/>
        <v>0.19220000000000001</v>
      </c>
      <c r="I582" s="164">
        <f t="shared" si="587"/>
        <v>0.11534999999999999</v>
      </c>
    </row>
    <row r="583" spans="1:9" x14ac:dyDescent="0.3">
      <c r="A583" s="140" t="s">
        <v>1437</v>
      </c>
      <c r="B583" s="140"/>
      <c r="C583" s="140"/>
      <c r="D583" s="140"/>
      <c r="E583" s="164" t="str">
        <f t="shared" ref="E583:H583" si="591">IF(LEFT($A583,7)="State A",LARGE($D586:$D592,E$1),"")</f>
        <v/>
      </c>
      <c r="F583" s="164" t="str">
        <f t="shared" si="591"/>
        <v/>
      </c>
      <c r="G583" s="164" t="str">
        <f t="shared" si="591"/>
        <v/>
      </c>
      <c r="H583" s="164" t="str">
        <f t="shared" si="591"/>
        <v/>
      </c>
      <c r="I583" s="164" t="str">
        <f t="shared" si="587"/>
        <v/>
      </c>
    </row>
    <row r="584" spans="1:9" x14ac:dyDescent="0.3">
      <c r="A584" s="110" t="s">
        <v>1438</v>
      </c>
      <c r="B584" s="110" t="s">
        <v>1439</v>
      </c>
      <c r="C584" s="110" t="s">
        <v>1440</v>
      </c>
      <c r="D584" s="110" t="s">
        <v>1441</v>
      </c>
      <c r="E584" s="164" t="str">
        <f t="shared" ref="E584:H584" si="592">IF(LEFT($A584,7)="State A",LARGE($D587:$D593,E$1),"")</f>
        <v/>
      </c>
      <c r="F584" s="164" t="str">
        <f t="shared" si="592"/>
        <v/>
      </c>
      <c r="G584" s="164" t="str">
        <f t="shared" si="592"/>
        <v/>
      </c>
      <c r="H584" s="164" t="str">
        <f t="shared" si="592"/>
        <v/>
      </c>
      <c r="I584" s="164" t="str">
        <f t="shared" si="587"/>
        <v/>
      </c>
    </row>
    <row r="585" spans="1:9" ht="13.8" customHeight="1" x14ac:dyDescent="0.3">
      <c r="A585" s="110" t="s">
        <v>1445</v>
      </c>
      <c r="B585" s="110" t="s">
        <v>1654</v>
      </c>
      <c r="C585" s="160">
        <v>14990</v>
      </c>
      <c r="D585" s="161">
        <v>0.30859999999999999</v>
      </c>
      <c r="E585" s="164" t="str">
        <f t="shared" ref="E585:H585" si="593">IF(LEFT($A585,7)="State A",LARGE($D588:$D594,E$1),"")</f>
        <v/>
      </c>
      <c r="F585" s="164" t="str">
        <f t="shared" si="593"/>
        <v/>
      </c>
      <c r="G585" s="164" t="str">
        <f t="shared" si="593"/>
        <v/>
      </c>
      <c r="H585" s="164" t="str">
        <f t="shared" si="593"/>
        <v/>
      </c>
      <c r="I585" s="164" t="str">
        <f t="shared" si="587"/>
        <v/>
      </c>
    </row>
    <row r="586" spans="1:9" x14ac:dyDescent="0.3">
      <c r="A586" s="110"/>
      <c r="B586" s="110"/>
      <c r="C586" s="160"/>
      <c r="D586" s="161"/>
      <c r="E586" s="164" t="str">
        <f t="shared" ref="E586:H586" si="594">IF(LEFT($A586,7)="State A",LARGE($D589:$D595,E$1),"")</f>
        <v/>
      </c>
      <c r="F586" s="164" t="str">
        <f t="shared" si="594"/>
        <v/>
      </c>
      <c r="G586" s="164" t="str">
        <f t="shared" si="594"/>
        <v/>
      </c>
      <c r="H586" s="164" t="str">
        <f t="shared" si="594"/>
        <v/>
      </c>
      <c r="I586" s="164" t="str">
        <f t="shared" si="587"/>
        <v/>
      </c>
    </row>
    <row r="587" spans="1:9" ht="13.8" customHeight="1" x14ac:dyDescent="0.3">
      <c r="A587" s="110" t="s">
        <v>1445</v>
      </c>
      <c r="B587" s="110" t="s">
        <v>1655</v>
      </c>
      <c r="C587" s="160">
        <v>14901</v>
      </c>
      <c r="D587" s="161">
        <v>0.30680000000000002</v>
      </c>
      <c r="E587" s="164" t="str">
        <f t="shared" ref="E587:H587" si="595">IF(LEFT($A587,7)="State A",LARGE($D590:$D596,E$1),"")</f>
        <v/>
      </c>
      <c r="F587" s="164" t="str">
        <f t="shared" si="595"/>
        <v/>
      </c>
      <c r="G587" s="164" t="str">
        <f t="shared" si="595"/>
        <v/>
      </c>
      <c r="H587" s="164" t="str">
        <f t="shared" si="595"/>
        <v/>
      </c>
      <c r="I587" s="164" t="str">
        <f t="shared" si="587"/>
        <v/>
      </c>
    </row>
    <row r="588" spans="1:9" x14ac:dyDescent="0.3">
      <c r="A588" s="110"/>
      <c r="B588" s="110"/>
      <c r="C588" s="160"/>
      <c r="D588" s="161"/>
      <c r="E588" s="164" t="str">
        <f t="shared" ref="E588:H588" si="596">IF(LEFT($A588,7)="State A",LARGE($D591:$D597,E$1),"")</f>
        <v/>
      </c>
      <c r="F588" s="164" t="str">
        <f t="shared" si="596"/>
        <v/>
      </c>
      <c r="G588" s="164" t="str">
        <f t="shared" si="596"/>
        <v/>
      </c>
      <c r="H588" s="164" t="str">
        <f t="shared" si="596"/>
        <v/>
      </c>
      <c r="I588" s="164" t="str">
        <f t="shared" si="587"/>
        <v/>
      </c>
    </row>
    <row r="589" spans="1:9" x14ac:dyDescent="0.3">
      <c r="A589" s="110" t="s">
        <v>1442</v>
      </c>
      <c r="B589" s="110" t="s">
        <v>1656</v>
      </c>
      <c r="C589" s="160">
        <v>9350</v>
      </c>
      <c r="D589" s="161">
        <v>0.1925</v>
      </c>
      <c r="E589" s="164" t="str">
        <f t="shared" ref="E589:H589" si="597">IF(LEFT($A589,7)="State A",LARGE($D592:$D598,E$1),"")</f>
        <v/>
      </c>
      <c r="F589" s="164" t="str">
        <f t="shared" si="597"/>
        <v/>
      </c>
      <c r="G589" s="164" t="str">
        <f t="shared" si="597"/>
        <v/>
      </c>
      <c r="H589" s="164" t="str">
        <f t="shared" si="597"/>
        <v/>
      </c>
      <c r="I589" s="164" t="str">
        <f t="shared" si="587"/>
        <v/>
      </c>
    </row>
    <row r="590" spans="1:9" x14ac:dyDescent="0.3">
      <c r="A590" s="110" t="s">
        <v>1442</v>
      </c>
      <c r="B590" s="110" t="s">
        <v>1657</v>
      </c>
      <c r="C590" s="160">
        <v>9336</v>
      </c>
      <c r="D590" s="161">
        <v>0.19220000000000001</v>
      </c>
      <c r="E590" s="164" t="str">
        <f t="shared" ref="E590:H590" si="598">IF(LEFT($A590,7)="State A",LARGE($D593:$D599,E$1),"")</f>
        <v/>
      </c>
      <c r="F590" s="164" t="str">
        <f t="shared" si="598"/>
        <v/>
      </c>
      <c r="G590" s="164" t="str">
        <f t="shared" si="598"/>
        <v/>
      </c>
      <c r="H590" s="164" t="str">
        <f t="shared" si="598"/>
        <v/>
      </c>
      <c r="I590" s="164" t="str">
        <f t="shared" si="587"/>
        <v/>
      </c>
    </row>
    <row r="591" spans="1:9" x14ac:dyDescent="0.3">
      <c r="A591" s="140" t="s">
        <v>1448</v>
      </c>
      <c r="B591" s="140"/>
      <c r="C591" s="140"/>
      <c r="D591" s="140"/>
      <c r="E591" s="164" t="str">
        <f t="shared" ref="E591:H591" si="599">IF(LEFT($A591,7)="State A",LARGE($D594:$D600,E$1),"")</f>
        <v/>
      </c>
      <c r="F591" s="164" t="str">
        <f t="shared" si="599"/>
        <v/>
      </c>
      <c r="G591" s="164" t="str">
        <f t="shared" si="599"/>
        <v/>
      </c>
      <c r="H591" s="164" t="str">
        <f t="shared" si="599"/>
        <v/>
      </c>
      <c r="I591" s="164" t="str">
        <f t="shared" si="587"/>
        <v/>
      </c>
    </row>
    <row r="592" spans="1:9" x14ac:dyDescent="0.3">
      <c r="A592" s="162"/>
      <c r="B592" s="140"/>
      <c r="C592" s="140"/>
      <c r="D592" s="140"/>
      <c r="E592" s="164" t="str">
        <f t="shared" ref="E592:H592" si="600">IF(LEFT($A592,7)="State A",LARGE($D595:$D601,E$1),"")</f>
        <v/>
      </c>
      <c r="F592" s="164" t="str">
        <f t="shared" si="600"/>
        <v/>
      </c>
      <c r="G592" s="164" t="str">
        <f t="shared" si="600"/>
        <v/>
      </c>
      <c r="H592" s="164" t="str">
        <f t="shared" si="600"/>
        <v/>
      </c>
      <c r="I592" s="164" t="str">
        <f t="shared" si="587"/>
        <v/>
      </c>
    </row>
    <row r="593" spans="1:9" x14ac:dyDescent="0.3">
      <c r="A593" s="162" t="s">
        <v>1449</v>
      </c>
      <c r="B593" s="140"/>
      <c r="C593" s="140"/>
      <c r="D593" s="140"/>
      <c r="E593" s="164" t="str">
        <f t="shared" ref="E593:H593" si="601">IF(LEFT($A593,7)="State A",LARGE($D596:$D602,E$1),"")</f>
        <v/>
      </c>
      <c r="F593" s="164" t="str">
        <f t="shared" si="601"/>
        <v/>
      </c>
      <c r="G593" s="164" t="str">
        <f t="shared" si="601"/>
        <v/>
      </c>
      <c r="H593" s="164" t="str">
        <f t="shared" si="601"/>
        <v/>
      </c>
      <c r="I593" s="164" t="str">
        <f t="shared" si="587"/>
        <v/>
      </c>
    </row>
    <row r="594" spans="1:9" x14ac:dyDescent="0.3">
      <c r="A594" s="162" t="s">
        <v>1450</v>
      </c>
      <c r="B594" s="140"/>
      <c r="C594" s="140"/>
      <c r="D594" s="140"/>
      <c r="E594" s="164" t="str">
        <f t="shared" ref="E594:H594" si="602">IF(LEFT($A594,7)="State A",LARGE($D597:$D603,E$1),"")</f>
        <v/>
      </c>
      <c r="F594" s="164" t="str">
        <f t="shared" si="602"/>
        <v/>
      </c>
      <c r="G594" s="164" t="str">
        <f t="shared" si="602"/>
        <v/>
      </c>
      <c r="H594" s="164" t="str">
        <f t="shared" si="602"/>
        <v/>
      </c>
      <c r="I594" s="164" t="str">
        <f t="shared" si="587"/>
        <v/>
      </c>
    </row>
    <row r="595" spans="1:9" x14ac:dyDescent="0.3">
      <c r="A595" s="162" t="s">
        <v>1451</v>
      </c>
      <c r="B595" s="140"/>
      <c r="C595" s="140"/>
      <c r="D595" s="140"/>
      <c r="E595" s="164" t="str">
        <f t="shared" ref="E595:H595" si="603">IF(LEFT($A595,7)="State A",LARGE($D598:$D604,E$1),"")</f>
        <v/>
      </c>
      <c r="F595" s="164" t="str">
        <f t="shared" si="603"/>
        <v/>
      </c>
      <c r="G595" s="164" t="str">
        <f t="shared" si="603"/>
        <v/>
      </c>
      <c r="H595" s="164" t="str">
        <f t="shared" si="603"/>
        <v/>
      </c>
      <c r="I595" s="164" t="str">
        <f t="shared" si="587"/>
        <v/>
      </c>
    </row>
    <row r="596" spans="1:9" x14ac:dyDescent="0.3">
      <c r="A596" s="140"/>
      <c r="B596" s="140"/>
      <c r="C596" s="140"/>
      <c r="D596" s="140"/>
      <c r="E596" s="164" t="str">
        <f t="shared" ref="E596:H596" si="604">IF(LEFT($A596,7)="State A",LARGE($D599:$D605,E$1),"")</f>
        <v/>
      </c>
      <c r="F596" s="164" t="str">
        <f t="shared" si="604"/>
        <v/>
      </c>
      <c r="G596" s="164" t="str">
        <f t="shared" si="604"/>
        <v/>
      </c>
      <c r="H596" s="164" t="str">
        <f t="shared" si="604"/>
        <v/>
      </c>
      <c r="I596" s="164" t="str">
        <f t="shared" si="587"/>
        <v/>
      </c>
    </row>
    <row r="597" spans="1:9" x14ac:dyDescent="0.3">
      <c r="A597" s="163" t="s">
        <v>1452</v>
      </c>
      <c r="B597" s="140"/>
      <c r="C597" s="140"/>
      <c r="D597" s="140"/>
      <c r="E597" s="164" t="str">
        <f t="shared" ref="E597:H597" si="605">IF(LEFT($A597,7)="State A",LARGE($D600:$D606,E$1),"")</f>
        <v/>
      </c>
      <c r="F597" s="164" t="str">
        <f t="shared" si="605"/>
        <v/>
      </c>
      <c r="G597" s="164" t="str">
        <f t="shared" si="605"/>
        <v/>
      </c>
      <c r="H597" s="164" t="str">
        <f t="shared" si="605"/>
        <v/>
      </c>
      <c r="I597" s="164" t="str">
        <f t="shared" si="587"/>
        <v/>
      </c>
    </row>
    <row r="598" spans="1:9" x14ac:dyDescent="0.3">
      <c r="A598" s="140" t="s">
        <v>413</v>
      </c>
      <c r="B598" s="140"/>
      <c r="C598" s="140"/>
      <c r="D598" s="140"/>
      <c r="E598" s="164" t="str">
        <f t="shared" ref="E598:H598" si="606">IF(LEFT($A598,7)="State A",LARGE($D601:$D607,E$1),"")</f>
        <v/>
      </c>
      <c r="F598" s="164" t="str">
        <f t="shared" si="606"/>
        <v/>
      </c>
      <c r="G598" s="164" t="str">
        <f t="shared" si="606"/>
        <v/>
      </c>
      <c r="H598" s="164" t="str">
        <f t="shared" si="606"/>
        <v/>
      </c>
      <c r="I598" s="164" t="str">
        <f t="shared" si="587"/>
        <v/>
      </c>
    </row>
    <row r="599" spans="1:9" x14ac:dyDescent="0.3">
      <c r="A599" s="140" t="s">
        <v>1658</v>
      </c>
      <c r="B599" s="140"/>
      <c r="C599" s="140"/>
      <c r="D599" s="140"/>
      <c r="E599" s="164">
        <f t="shared" ref="E599:H599" si="607">IF(LEFT($A599,7)="State A",LARGE($D602:$D608,E$1),"")</f>
        <v>0.36049999999999999</v>
      </c>
      <c r="F599" s="164">
        <f t="shared" si="607"/>
        <v>0.35809999999999997</v>
      </c>
      <c r="G599" s="164">
        <f t="shared" si="607"/>
        <v>0.1376</v>
      </c>
      <c r="H599" s="164">
        <f t="shared" si="607"/>
        <v>0.1348</v>
      </c>
      <c r="I599" s="164">
        <f t="shared" si="587"/>
        <v>0.22309999999999997</v>
      </c>
    </row>
    <row r="600" spans="1:9" x14ac:dyDescent="0.3">
      <c r="A600" s="140" t="s">
        <v>1437</v>
      </c>
      <c r="B600" s="140"/>
      <c r="C600" s="140"/>
      <c r="D600" s="140"/>
      <c r="E600" s="164" t="str">
        <f t="shared" ref="E600:H600" si="608">IF(LEFT($A600,7)="State A",LARGE($D603:$D609,E$1),"")</f>
        <v/>
      </c>
      <c r="F600" s="164" t="str">
        <f t="shared" si="608"/>
        <v/>
      </c>
      <c r="G600" s="164" t="str">
        <f t="shared" si="608"/>
        <v/>
      </c>
      <c r="H600" s="164" t="str">
        <f t="shared" si="608"/>
        <v/>
      </c>
      <c r="I600" s="164" t="str">
        <f t="shared" si="587"/>
        <v/>
      </c>
    </row>
    <row r="601" spans="1:9" x14ac:dyDescent="0.3">
      <c r="A601" s="110" t="s">
        <v>1438</v>
      </c>
      <c r="B601" s="110" t="s">
        <v>1439</v>
      </c>
      <c r="C601" s="110" t="s">
        <v>1440</v>
      </c>
      <c r="D601" s="110" t="s">
        <v>1441</v>
      </c>
      <c r="E601" s="164" t="str">
        <f t="shared" ref="E601:H601" si="609">IF(LEFT($A601,7)="State A",LARGE($D604:$D610,E$1),"")</f>
        <v/>
      </c>
      <c r="F601" s="164" t="str">
        <f t="shared" si="609"/>
        <v/>
      </c>
      <c r="G601" s="164" t="str">
        <f t="shared" si="609"/>
        <v/>
      </c>
      <c r="H601" s="164" t="str">
        <f t="shared" si="609"/>
        <v/>
      </c>
      <c r="I601" s="164" t="str">
        <f t="shared" si="587"/>
        <v/>
      </c>
    </row>
    <row r="602" spans="1:9" ht="13.8" customHeight="1" x14ac:dyDescent="0.3">
      <c r="A602" s="110" t="s">
        <v>1445</v>
      </c>
      <c r="B602" s="110" t="s">
        <v>1659</v>
      </c>
      <c r="C602" s="160">
        <v>19602</v>
      </c>
      <c r="D602" s="161">
        <v>0.36049999999999999</v>
      </c>
      <c r="E602" s="164" t="str">
        <f t="shared" ref="E602:H602" si="610">IF(LEFT($A602,7)="State A",LARGE($D605:$D611,E$1),"")</f>
        <v/>
      </c>
      <c r="F602" s="164" t="str">
        <f t="shared" si="610"/>
        <v/>
      </c>
      <c r="G602" s="164" t="str">
        <f t="shared" si="610"/>
        <v/>
      </c>
      <c r="H602" s="164" t="str">
        <f t="shared" si="610"/>
        <v/>
      </c>
      <c r="I602" s="164" t="str">
        <f t="shared" si="587"/>
        <v/>
      </c>
    </row>
    <row r="603" spans="1:9" x14ac:dyDescent="0.3">
      <c r="A603" s="110"/>
      <c r="B603" s="110"/>
      <c r="C603" s="160"/>
      <c r="D603" s="161"/>
      <c r="E603" s="164" t="str">
        <f t="shared" ref="E603:H603" si="611">IF(LEFT($A603,7)="State A",LARGE($D606:$D612,E$1),"")</f>
        <v/>
      </c>
      <c r="F603" s="164" t="str">
        <f t="shared" si="611"/>
        <v/>
      </c>
      <c r="G603" s="164" t="str">
        <f t="shared" si="611"/>
        <v/>
      </c>
      <c r="H603" s="164" t="str">
        <f t="shared" si="611"/>
        <v/>
      </c>
      <c r="I603" s="164" t="str">
        <f t="shared" si="587"/>
        <v/>
      </c>
    </row>
    <row r="604" spans="1:9" ht="27.6" customHeight="1" x14ac:dyDescent="0.3">
      <c r="A604" s="110" t="s">
        <v>1445</v>
      </c>
      <c r="B604" s="110" t="s">
        <v>1660</v>
      </c>
      <c r="C604" s="160">
        <v>19475</v>
      </c>
      <c r="D604" s="161">
        <v>0.35809999999999997</v>
      </c>
      <c r="E604" s="164" t="str">
        <f t="shared" ref="E604:H604" si="612">IF(LEFT($A604,7)="State A",LARGE($D607:$D613,E$1),"")</f>
        <v/>
      </c>
      <c r="F604" s="164" t="str">
        <f t="shared" si="612"/>
        <v/>
      </c>
      <c r="G604" s="164" t="str">
        <f t="shared" si="612"/>
        <v/>
      </c>
      <c r="H604" s="164" t="str">
        <f t="shared" si="612"/>
        <v/>
      </c>
      <c r="I604" s="164" t="str">
        <f t="shared" si="587"/>
        <v/>
      </c>
    </row>
    <row r="605" spans="1:9" x14ac:dyDescent="0.3">
      <c r="A605" s="110"/>
      <c r="B605" s="110"/>
      <c r="C605" s="160"/>
      <c r="D605" s="161"/>
      <c r="E605" s="164" t="str">
        <f t="shared" ref="E605:H605" si="613">IF(LEFT($A605,7)="State A",LARGE($D608:$D614,E$1),"")</f>
        <v/>
      </c>
      <c r="F605" s="164" t="str">
        <f t="shared" si="613"/>
        <v/>
      </c>
      <c r="G605" s="164" t="str">
        <f t="shared" si="613"/>
        <v/>
      </c>
      <c r="H605" s="164" t="str">
        <f t="shared" si="613"/>
        <v/>
      </c>
      <c r="I605" s="164" t="str">
        <f t="shared" si="587"/>
        <v/>
      </c>
    </row>
    <row r="606" spans="1:9" x14ac:dyDescent="0.3">
      <c r="A606" s="110" t="s">
        <v>1442</v>
      </c>
      <c r="B606" s="110" t="s">
        <v>1661</v>
      </c>
      <c r="C606" s="160">
        <v>7484</v>
      </c>
      <c r="D606" s="161">
        <v>0.1376</v>
      </c>
      <c r="E606" s="164" t="str">
        <f t="shared" ref="E606:H606" si="614">IF(LEFT($A606,7)="State A",LARGE($D609:$D615,E$1),"")</f>
        <v/>
      </c>
      <c r="F606" s="164" t="str">
        <f t="shared" si="614"/>
        <v/>
      </c>
      <c r="G606" s="164" t="str">
        <f t="shared" si="614"/>
        <v/>
      </c>
      <c r="H606" s="164" t="str">
        <f t="shared" si="614"/>
        <v/>
      </c>
      <c r="I606" s="164" t="str">
        <f t="shared" si="587"/>
        <v/>
      </c>
    </row>
    <row r="607" spans="1:9" x14ac:dyDescent="0.3">
      <c r="A607" s="110" t="s">
        <v>1442</v>
      </c>
      <c r="B607" s="110" t="s">
        <v>1662</v>
      </c>
      <c r="C607" s="160">
        <v>7333</v>
      </c>
      <c r="D607" s="161">
        <v>0.1348</v>
      </c>
      <c r="E607" s="164" t="str">
        <f t="shared" ref="E607:H607" si="615">IF(LEFT($A607,7)="State A",LARGE($D610:$D616,E$1),"")</f>
        <v/>
      </c>
      <c r="F607" s="164" t="str">
        <f t="shared" si="615"/>
        <v/>
      </c>
      <c r="G607" s="164" t="str">
        <f t="shared" si="615"/>
        <v/>
      </c>
      <c r="H607" s="164" t="str">
        <f t="shared" si="615"/>
        <v/>
      </c>
      <c r="I607" s="164" t="str">
        <f t="shared" si="587"/>
        <v/>
      </c>
    </row>
    <row r="608" spans="1:9" x14ac:dyDescent="0.3">
      <c r="A608" s="110" t="s">
        <v>1663</v>
      </c>
      <c r="B608" s="110" t="s">
        <v>1664</v>
      </c>
      <c r="C608" s="110">
        <v>485</v>
      </c>
      <c r="D608" s="161">
        <v>8.8999999999999999E-3</v>
      </c>
      <c r="E608" s="164" t="str">
        <f t="shared" ref="E608:H608" si="616">IF(LEFT($A608,7)="State A",LARGE($D611:$D617,E$1),"")</f>
        <v/>
      </c>
      <c r="F608" s="164" t="str">
        <f t="shared" si="616"/>
        <v/>
      </c>
      <c r="G608" s="164" t="str">
        <f t="shared" si="616"/>
        <v/>
      </c>
      <c r="H608" s="164" t="str">
        <f t="shared" si="616"/>
        <v/>
      </c>
      <c r="I608" s="164" t="str">
        <f t="shared" si="587"/>
        <v/>
      </c>
    </row>
    <row r="609" spans="1:9" x14ac:dyDescent="0.3">
      <c r="A609" s="140" t="s">
        <v>1448</v>
      </c>
      <c r="B609" s="140"/>
      <c r="C609" s="140"/>
      <c r="D609" s="140"/>
      <c r="E609" s="164" t="str">
        <f t="shared" ref="E609:H609" si="617">IF(LEFT($A609,7)="State A",LARGE($D612:$D618,E$1),"")</f>
        <v/>
      </c>
      <c r="F609" s="164" t="str">
        <f t="shared" si="617"/>
        <v/>
      </c>
      <c r="G609" s="164" t="str">
        <f t="shared" si="617"/>
        <v/>
      </c>
      <c r="H609" s="164" t="str">
        <f t="shared" si="617"/>
        <v/>
      </c>
      <c r="I609" s="164" t="str">
        <f t="shared" si="587"/>
        <v/>
      </c>
    </row>
    <row r="610" spans="1:9" x14ac:dyDescent="0.3">
      <c r="A610" s="162"/>
      <c r="B610" s="140"/>
      <c r="C610" s="140"/>
      <c r="D610" s="140"/>
      <c r="E610" s="164" t="str">
        <f t="shared" ref="E610:H610" si="618">IF(LEFT($A610,7)="State A",LARGE($D613:$D619,E$1),"")</f>
        <v/>
      </c>
      <c r="F610" s="164" t="str">
        <f t="shared" si="618"/>
        <v/>
      </c>
      <c r="G610" s="164" t="str">
        <f t="shared" si="618"/>
        <v/>
      </c>
      <c r="H610" s="164" t="str">
        <f t="shared" si="618"/>
        <v/>
      </c>
      <c r="I610" s="164" t="str">
        <f t="shared" si="587"/>
        <v/>
      </c>
    </row>
    <row r="611" spans="1:9" x14ac:dyDescent="0.3">
      <c r="A611" s="162" t="s">
        <v>1449</v>
      </c>
      <c r="B611" s="140"/>
      <c r="C611" s="140"/>
      <c r="D611" s="140"/>
      <c r="E611" s="164" t="str">
        <f t="shared" ref="E611:H611" si="619">IF(LEFT($A611,7)="State A",LARGE($D614:$D620,E$1),"")</f>
        <v/>
      </c>
      <c r="F611" s="164" t="str">
        <f t="shared" si="619"/>
        <v/>
      </c>
      <c r="G611" s="164" t="str">
        <f t="shared" si="619"/>
        <v/>
      </c>
      <c r="H611" s="164" t="str">
        <f t="shared" si="619"/>
        <v/>
      </c>
      <c r="I611" s="164" t="str">
        <f t="shared" si="587"/>
        <v/>
      </c>
    </row>
    <row r="612" spans="1:9" x14ac:dyDescent="0.3">
      <c r="A612" s="162" t="s">
        <v>1450</v>
      </c>
      <c r="B612" s="140"/>
      <c r="C612" s="140"/>
      <c r="D612" s="140"/>
      <c r="E612" s="164" t="str">
        <f t="shared" ref="E612:H612" si="620">IF(LEFT($A612,7)="State A",LARGE($D615:$D621,E$1),"")</f>
        <v/>
      </c>
      <c r="F612" s="164" t="str">
        <f t="shared" si="620"/>
        <v/>
      </c>
      <c r="G612" s="164" t="str">
        <f t="shared" si="620"/>
        <v/>
      </c>
      <c r="H612" s="164" t="str">
        <f t="shared" si="620"/>
        <v/>
      </c>
      <c r="I612" s="164" t="str">
        <f t="shared" si="587"/>
        <v/>
      </c>
    </row>
    <row r="613" spans="1:9" x14ac:dyDescent="0.3">
      <c r="A613" s="162" t="s">
        <v>1451</v>
      </c>
      <c r="B613" s="140"/>
      <c r="C613" s="140"/>
      <c r="D613" s="140"/>
      <c r="E613" s="164" t="str">
        <f t="shared" ref="E613:H613" si="621">IF(LEFT($A613,7)="State A",LARGE($D616:$D622,E$1),"")</f>
        <v/>
      </c>
      <c r="F613" s="164" t="str">
        <f t="shared" si="621"/>
        <v/>
      </c>
      <c r="G613" s="164" t="str">
        <f t="shared" si="621"/>
        <v/>
      </c>
      <c r="H613" s="164" t="str">
        <f t="shared" si="621"/>
        <v/>
      </c>
      <c r="I613" s="164" t="str">
        <f t="shared" si="587"/>
        <v/>
      </c>
    </row>
    <row r="614" spans="1:9" x14ac:dyDescent="0.3">
      <c r="A614" s="140"/>
      <c r="B614" s="140"/>
      <c r="C614" s="140"/>
      <c r="D614" s="140"/>
      <c r="E614" s="164" t="str">
        <f t="shared" ref="E614:H614" si="622">IF(LEFT($A614,7)="State A",LARGE($D617:$D623,E$1),"")</f>
        <v/>
      </c>
      <c r="F614" s="164" t="str">
        <f t="shared" si="622"/>
        <v/>
      </c>
      <c r="G614" s="164" t="str">
        <f t="shared" si="622"/>
        <v/>
      </c>
      <c r="H614" s="164" t="str">
        <f t="shared" si="622"/>
        <v/>
      </c>
      <c r="I614" s="164" t="str">
        <f t="shared" si="587"/>
        <v/>
      </c>
    </row>
    <row r="615" spans="1:9" x14ac:dyDescent="0.3">
      <c r="A615" s="163" t="s">
        <v>1452</v>
      </c>
      <c r="B615" s="140"/>
      <c r="C615" s="140"/>
      <c r="D615" s="140"/>
      <c r="E615" s="164" t="str">
        <f t="shared" ref="E615:H615" si="623">IF(LEFT($A615,7)="State A",LARGE($D618:$D624,E$1),"")</f>
        <v/>
      </c>
      <c r="F615" s="164" t="str">
        <f t="shared" si="623"/>
        <v/>
      </c>
      <c r="G615" s="164" t="str">
        <f t="shared" si="623"/>
        <v/>
      </c>
      <c r="H615" s="164" t="str">
        <f t="shared" si="623"/>
        <v/>
      </c>
      <c r="I615" s="164" t="str">
        <f t="shared" si="587"/>
        <v/>
      </c>
    </row>
    <row r="616" spans="1:9" x14ac:dyDescent="0.3">
      <c r="A616" s="140" t="s">
        <v>413</v>
      </c>
      <c r="B616" s="140"/>
      <c r="C616" s="140"/>
      <c r="D616" s="140"/>
      <c r="E616" s="164" t="str">
        <f t="shared" ref="E616:H616" si="624">IF(LEFT($A616,7)="State A",LARGE($D619:$D625,E$1),"")</f>
        <v/>
      </c>
      <c r="F616" s="164" t="str">
        <f t="shared" si="624"/>
        <v/>
      </c>
      <c r="G616" s="164" t="str">
        <f t="shared" si="624"/>
        <v/>
      </c>
      <c r="H616" s="164" t="str">
        <f t="shared" si="624"/>
        <v/>
      </c>
      <c r="I616" s="164" t="str">
        <f t="shared" si="587"/>
        <v/>
      </c>
    </row>
    <row r="617" spans="1:9" x14ac:dyDescent="0.3">
      <c r="A617" s="140" t="s">
        <v>1665</v>
      </c>
      <c r="B617" s="140"/>
      <c r="C617" s="140"/>
      <c r="D617" s="140"/>
      <c r="E617" s="164">
        <f t="shared" ref="E617:H617" si="625">IF(LEFT($A617,7)="State A",LARGE($D620:$D626,E$1),"")</f>
        <v>0.2722</v>
      </c>
      <c r="F617" s="164">
        <f t="shared" si="625"/>
        <v>0.26790000000000003</v>
      </c>
      <c r="G617" s="164">
        <f t="shared" si="625"/>
        <v>0.23100000000000001</v>
      </c>
      <c r="H617" s="164">
        <f t="shared" si="625"/>
        <v>0.22889999999999999</v>
      </c>
      <c r="I617" s="164">
        <f t="shared" si="587"/>
        <v>4.0100000000000011E-2</v>
      </c>
    </row>
    <row r="618" spans="1:9" x14ac:dyDescent="0.3">
      <c r="A618" s="140" t="s">
        <v>1437</v>
      </c>
      <c r="B618" s="140"/>
      <c r="C618" s="140"/>
      <c r="D618" s="140"/>
      <c r="E618" s="164" t="str">
        <f t="shared" ref="E618:H618" si="626">IF(LEFT($A618,7)="State A",LARGE($D621:$D627,E$1),"")</f>
        <v/>
      </c>
      <c r="F618" s="164" t="str">
        <f t="shared" si="626"/>
        <v/>
      </c>
      <c r="G618" s="164" t="str">
        <f t="shared" si="626"/>
        <v/>
      </c>
      <c r="H618" s="164" t="str">
        <f t="shared" si="626"/>
        <v/>
      </c>
      <c r="I618" s="164" t="str">
        <f t="shared" si="587"/>
        <v/>
      </c>
    </row>
    <row r="619" spans="1:9" x14ac:dyDescent="0.3">
      <c r="A619" s="110" t="s">
        <v>1438</v>
      </c>
      <c r="B619" s="110" t="s">
        <v>1439</v>
      </c>
      <c r="C619" s="110" t="s">
        <v>1440</v>
      </c>
      <c r="D619" s="110" t="s">
        <v>1441</v>
      </c>
      <c r="E619" s="164" t="str">
        <f t="shared" ref="E619:H619" si="627">IF(LEFT($A619,7)="State A",LARGE($D622:$D628,E$1),"")</f>
        <v/>
      </c>
      <c r="F619" s="164" t="str">
        <f t="shared" si="627"/>
        <v/>
      </c>
      <c r="G619" s="164" t="str">
        <f t="shared" si="627"/>
        <v/>
      </c>
      <c r="H619" s="164" t="str">
        <f t="shared" si="627"/>
        <v/>
      </c>
      <c r="I619" s="164" t="str">
        <f t="shared" si="587"/>
        <v/>
      </c>
    </row>
    <row r="620" spans="1:9" x14ac:dyDescent="0.3">
      <c r="A620" s="110" t="s">
        <v>1445</v>
      </c>
      <c r="B620" s="110" t="s">
        <v>1666</v>
      </c>
      <c r="C620" s="160">
        <v>19887</v>
      </c>
      <c r="D620" s="161">
        <v>0.2722</v>
      </c>
      <c r="E620" s="164" t="str">
        <f t="shared" ref="E620:H620" si="628">IF(LEFT($A620,7)="State A",LARGE($D623:$D629,E$1),"")</f>
        <v/>
      </c>
      <c r="F620" s="164" t="str">
        <f t="shared" si="628"/>
        <v/>
      </c>
      <c r="G620" s="164" t="str">
        <f t="shared" si="628"/>
        <v/>
      </c>
      <c r="H620" s="164" t="str">
        <f t="shared" si="628"/>
        <v/>
      </c>
      <c r="I620" s="164" t="str">
        <f t="shared" si="587"/>
        <v/>
      </c>
    </row>
    <row r="621" spans="1:9" x14ac:dyDescent="0.3">
      <c r="A621" s="110" t="s">
        <v>1445</v>
      </c>
      <c r="B621" s="110" t="s">
        <v>1667</v>
      </c>
      <c r="C621" s="160">
        <v>19571</v>
      </c>
      <c r="D621" s="161">
        <v>0.26790000000000003</v>
      </c>
      <c r="E621" s="164" t="str">
        <f t="shared" ref="E621:H621" si="629">IF(LEFT($A621,7)="State A",LARGE($D624:$D630,E$1),"")</f>
        <v/>
      </c>
      <c r="F621" s="164" t="str">
        <f t="shared" si="629"/>
        <v/>
      </c>
      <c r="G621" s="164" t="str">
        <f t="shared" si="629"/>
        <v/>
      </c>
      <c r="H621" s="164" t="str">
        <f t="shared" si="629"/>
        <v/>
      </c>
      <c r="I621" s="164" t="str">
        <f t="shared" si="587"/>
        <v/>
      </c>
    </row>
    <row r="622" spans="1:9" x14ac:dyDescent="0.3">
      <c r="A622" s="110" t="s">
        <v>1442</v>
      </c>
      <c r="B622" s="110" t="s">
        <v>1668</v>
      </c>
      <c r="C622" s="160">
        <v>16872</v>
      </c>
      <c r="D622" s="161">
        <v>0.23100000000000001</v>
      </c>
      <c r="E622" s="164" t="str">
        <f t="shared" ref="E622:H622" si="630">IF(LEFT($A622,7)="State A",LARGE($D625:$D631,E$1),"")</f>
        <v/>
      </c>
      <c r="F622" s="164" t="str">
        <f t="shared" si="630"/>
        <v/>
      </c>
      <c r="G622" s="164" t="str">
        <f t="shared" si="630"/>
        <v/>
      </c>
      <c r="H622" s="164" t="str">
        <f t="shared" si="630"/>
        <v/>
      </c>
      <c r="I622" s="164" t="str">
        <f t="shared" si="587"/>
        <v/>
      </c>
    </row>
    <row r="623" spans="1:9" x14ac:dyDescent="0.3">
      <c r="A623" s="110" t="s">
        <v>1442</v>
      </c>
      <c r="B623" s="110" t="s">
        <v>1669</v>
      </c>
      <c r="C623" s="160">
        <v>16724</v>
      </c>
      <c r="D623" s="161">
        <v>0.22889999999999999</v>
      </c>
      <c r="E623" s="164" t="str">
        <f t="shared" ref="E623:H623" si="631">IF(LEFT($A623,7)="State A",LARGE($D626:$D632,E$1),"")</f>
        <v/>
      </c>
      <c r="F623" s="164" t="str">
        <f t="shared" si="631"/>
        <v/>
      </c>
      <c r="G623" s="164" t="str">
        <f t="shared" si="631"/>
        <v/>
      </c>
      <c r="H623" s="164" t="str">
        <f t="shared" si="631"/>
        <v/>
      </c>
      <c r="I623" s="164" t="str">
        <f t="shared" si="587"/>
        <v/>
      </c>
    </row>
    <row r="624" spans="1:9" x14ac:dyDescent="0.3">
      <c r="A624" s="140" t="s">
        <v>1448</v>
      </c>
      <c r="B624" s="140"/>
      <c r="C624" s="140"/>
      <c r="D624" s="140"/>
      <c r="E624" s="164" t="str">
        <f t="shared" ref="E624:H624" si="632">IF(LEFT($A624,7)="State A",LARGE($D627:$D633,E$1),"")</f>
        <v/>
      </c>
      <c r="F624" s="164" t="str">
        <f t="shared" si="632"/>
        <v/>
      </c>
      <c r="G624" s="164" t="str">
        <f t="shared" si="632"/>
        <v/>
      </c>
      <c r="H624" s="164" t="str">
        <f t="shared" si="632"/>
        <v/>
      </c>
      <c r="I624" s="164" t="str">
        <f t="shared" si="587"/>
        <v/>
      </c>
    </row>
    <row r="625" spans="1:9" x14ac:dyDescent="0.3">
      <c r="A625" s="162"/>
      <c r="B625" s="140"/>
      <c r="C625" s="140"/>
      <c r="D625" s="140"/>
      <c r="E625" s="164" t="str">
        <f t="shared" ref="E625:H625" si="633">IF(LEFT($A625,7)="State A",LARGE($D628:$D634,E$1),"")</f>
        <v/>
      </c>
      <c r="F625" s="164" t="str">
        <f t="shared" si="633"/>
        <v/>
      </c>
      <c r="G625" s="164" t="str">
        <f t="shared" si="633"/>
        <v/>
      </c>
      <c r="H625" s="164" t="str">
        <f t="shared" si="633"/>
        <v/>
      </c>
      <c r="I625" s="164" t="str">
        <f t="shared" si="587"/>
        <v/>
      </c>
    </row>
    <row r="626" spans="1:9" x14ac:dyDescent="0.3">
      <c r="A626" s="162" t="s">
        <v>1449</v>
      </c>
      <c r="B626" s="140"/>
      <c r="C626" s="140"/>
      <c r="D626" s="140"/>
      <c r="E626" s="164" t="str">
        <f t="shared" ref="E626:H626" si="634">IF(LEFT($A626,7)="State A",LARGE($D629:$D635,E$1),"")</f>
        <v/>
      </c>
      <c r="F626" s="164" t="str">
        <f t="shared" si="634"/>
        <v/>
      </c>
      <c r="G626" s="164" t="str">
        <f t="shared" si="634"/>
        <v/>
      </c>
      <c r="H626" s="164" t="str">
        <f t="shared" si="634"/>
        <v/>
      </c>
      <c r="I626" s="164" t="str">
        <f t="shared" si="587"/>
        <v/>
      </c>
    </row>
    <row r="627" spans="1:9" x14ac:dyDescent="0.3">
      <c r="A627" s="162" t="s">
        <v>1450</v>
      </c>
      <c r="B627" s="140"/>
      <c r="C627" s="140"/>
      <c r="D627" s="140"/>
      <c r="E627" s="164" t="str">
        <f t="shared" ref="E627:H627" si="635">IF(LEFT($A627,7)="State A",LARGE($D630:$D636,E$1),"")</f>
        <v/>
      </c>
      <c r="F627" s="164" t="str">
        <f t="shared" si="635"/>
        <v/>
      </c>
      <c r="G627" s="164" t="str">
        <f t="shared" si="635"/>
        <v/>
      </c>
      <c r="H627" s="164" t="str">
        <f t="shared" si="635"/>
        <v/>
      </c>
      <c r="I627" s="164" t="str">
        <f t="shared" si="587"/>
        <v/>
      </c>
    </row>
    <row r="628" spans="1:9" x14ac:dyDescent="0.3">
      <c r="A628" s="162" t="s">
        <v>1451</v>
      </c>
      <c r="B628" s="140"/>
      <c r="C628" s="140"/>
      <c r="D628" s="140"/>
      <c r="E628" s="164" t="str">
        <f t="shared" ref="E628:H628" si="636">IF(LEFT($A628,7)="State A",LARGE($D631:$D637,E$1),"")</f>
        <v/>
      </c>
      <c r="F628" s="164" t="str">
        <f t="shared" si="636"/>
        <v/>
      </c>
      <c r="G628" s="164" t="str">
        <f t="shared" si="636"/>
        <v/>
      </c>
      <c r="H628" s="164" t="str">
        <f t="shared" si="636"/>
        <v/>
      </c>
      <c r="I628" s="164" t="str">
        <f t="shared" si="587"/>
        <v/>
      </c>
    </row>
    <row r="629" spans="1:9" x14ac:dyDescent="0.3">
      <c r="A629" s="140"/>
      <c r="B629" s="140"/>
      <c r="C629" s="140"/>
      <c r="D629" s="140"/>
      <c r="E629" s="164" t="str">
        <f t="shared" ref="E629:H629" si="637">IF(LEFT($A629,7)="State A",LARGE($D632:$D638,E$1),"")</f>
        <v/>
      </c>
      <c r="F629" s="164" t="str">
        <f t="shared" si="637"/>
        <v/>
      </c>
      <c r="G629" s="164" t="str">
        <f t="shared" si="637"/>
        <v/>
      </c>
      <c r="H629" s="164" t="str">
        <f t="shared" si="637"/>
        <v/>
      </c>
      <c r="I629" s="164" t="str">
        <f t="shared" si="587"/>
        <v/>
      </c>
    </row>
    <row r="630" spans="1:9" x14ac:dyDescent="0.3">
      <c r="A630" s="163" t="s">
        <v>1452</v>
      </c>
      <c r="B630" s="140"/>
      <c r="C630" s="140"/>
      <c r="D630" s="140"/>
      <c r="E630" s="164" t="str">
        <f t="shared" ref="E630:H630" si="638">IF(LEFT($A630,7)="State A",LARGE($D633:$D639,E$1),"")</f>
        <v/>
      </c>
      <c r="F630" s="164" t="str">
        <f t="shared" si="638"/>
        <v/>
      </c>
      <c r="G630" s="164" t="str">
        <f t="shared" si="638"/>
        <v/>
      </c>
      <c r="H630" s="164" t="str">
        <f t="shared" si="638"/>
        <v/>
      </c>
      <c r="I630" s="164" t="str">
        <f t="shared" si="587"/>
        <v/>
      </c>
    </row>
    <row r="631" spans="1:9" x14ac:dyDescent="0.3">
      <c r="A631" s="140" t="s">
        <v>413</v>
      </c>
      <c r="B631" s="140"/>
      <c r="C631" s="140"/>
      <c r="D631" s="140"/>
      <c r="E631" s="164" t="str">
        <f t="shared" ref="E631:H631" si="639">IF(LEFT($A631,7)="State A",LARGE($D634:$D640,E$1),"")</f>
        <v/>
      </c>
      <c r="F631" s="164" t="str">
        <f t="shared" si="639"/>
        <v/>
      </c>
      <c r="G631" s="164" t="str">
        <f t="shared" si="639"/>
        <v/>
      </c>
      <c r="H631" s="164" t="str">
        <f t="shared" si="639"/>
        <v/>
      </c>
      <c r="I631" s="164" t="str">
        <f t="shared" si="587"/>
        <v/>
      </c>
    </row>
    <row r="632" spans="1:9" x14ac:dyDescent="0.3">
      <c r="A632" s="140" t="s">
        <v>1670</v>
      </c>
      <c r="B632" s="140"/>
      <c r="C632" s="140"/>
      <c r="D632" s="140"/>
      <c r="E632" s="164">
        <f t="shared" ref="E632:H632" si="640">IF(LEFT($A632,7)="State A",LARGE($D635:$D641,E$1),"")</f>
        <v>0.28539999999999999</v>
      </c>
      <c r="F632" s="164">
        <f t="shared" si="640"/>
        <v>0.26819999999999999</v>
      </c>
      <c r="G632" s="164">
        <f t="shared" si="640"/>
        <v>0.22550000000000001</v>
      </c>
      <c r="H632" s="164">
        <f t="shared" si="640"/>
        <v>0.2208</v>
      </c>
      <c r="I632" s="164">
        <f t="shared" si="587"/>
        <v>5.3649999999999989E-2</v>
      </c>
    </row>
    <row r="633" spans="1:9" x14ac:dyDescent="0.3">
      <c r="A633" s="140" t="s">
        <v>1437</v>
      </c>
      <c r="B633" s="140"/>
      <c r="C633" s="140"/>
      <c r="D633" s="140"/>
      <c r="E633" s="164" t="str">
        <f t="shared" ref="E633:H633" si="641">IF(LEFT($A633,7)="State A",LARGE($D636:$D642,E$1),"")</f>
        <v/>
      </c>
      <c r="F633" s="164" t="str">
        <f t="shared" si="641"/>
        <v/>
      </c>
      <c r="G633" s="164" t="str">
        <f t="shared" si="641"/>
        <v/>
      </c>
      <c r="H633" s="164" t="str">
        <f t="shared" si="641"/>
        <v/>
      </c>
      <c r="I633" s="164" t="str">
        <f t="shared" si="587"/>
        <v/>
      </c>
    </row>
    <row r="634" spans="1:9" x14ac:dyDescent="0.3">
      <c r="A634" s="110" t="s">
        <v>1438</v>
      </c>
      <c r="B634" s="110" t="s">
        <v>1439</v>
      </c>
      <c r="C634" s="110" t="s">
        <v>1440</v>
      </c>
      <c r="D634" s="110" t="s">
        <v>1441</v>
      </c>
      <c r="E634" s="164" t="str">
        <f t="shared" ref="E634:H634" si="642">IF(LEFT($A634,7)="State A",LARGE($D637:$D643,E$1),"")</f>
        <v/>
      </c>
      <c r="F634" s="164" t="str">
        <f t="shared" si="642"/>
        <v/>
      </c>
      <c r="G634" s="164" t="str">
        <f t="shared" si="642"/>
        <v/>
      </c>
      <c r="H634" s="164" t="str">
        <f t="shared" si="642"/>
        <v/>
      </c>
      <c r="I634" s="164" t="str">
        <f t="shared" si="587"/>
        <v/>
      </c>
    </row>
    <row r="635" spans="1:9" x14ac:dyDescent="0.3">
      <c r="A635" s="110" t="s">
        <v>1442</v>
      </c>
      <c r="B635" s="110" t="s">
        <v>1671</v>
      </c>
      <c r="C635" s="160">
        <v>27125</v>
      </c>
      <c r="D635" s="161">
        <v>0.28539999999999999</v>
      </c>
      <c r="E635" s="164" t="str">
        <f t="shared" ref="E635:H635" si="643">IF(LEFT($A635,7)="State A",LARGE($D638:$D644,E$1),"")</f>
        <v/>
      </c>
      <c r="F635" s="164" t="str">
        <f t="shared" si="643"/>
        <v/>
      </c>
      <c r="G635" s="164" t="str">
        <f t="shared" si="643"/>
        <v/>
      </c>
      <c r="H635" s="164" t="str">
        <f t="shared" si="643"/>
        <v/>
      </c>
      <c r="I635" s="164" t="str">
        <f t="shared" si="587"/>
        <v/>
      </c>
    </row>
    <row r="636" spans="1:9" x14ac:dyDescent="0.3">
      <c r="A636" s="110" t="s">
        <v>1442</v>
      </c>
      <c r="B636" s="110" t="s">
        <v>1672</v>
      </c>
      <c r="C636" s="160">
        <v>25494</v>
      </c>
      <c r="D636" s="161">
        <v>0.26819999999999999</v>
      </c>
      <c r="E636" s="164" t="str">
        <f t="shared" ref="E636:H636" si="644">IF(LEFT($A636,7)="State A",LARGE($D639:$D645,E$1),"")</f>
        <v/>
      </c>
      <c r="F636" s="164" t="str">
        <f t="shared" si="644"/>
        <v/>
      </c>
      <c r="G636" s="164" t="str">
        <f t="shared" si="644"/>
        <v/>
      </c>
      <c r="H636" s="164" t="str">
        <f t="shared" si="644"/>
        <v/>
      </c>
      <c r="I636" s="164" t="str">
        <f t="shared" si="587"/>
        <v/>
      </c>
    </row>
    <row r="637" spans="1:9" x14ac:dyDescent="0.3">
      <c r="A637" s="110" t="s">
        <v>1445</v>
      </c>
      <c r="B637" s="110" t="s">
        <v>1673</v>
      </c>
      <c r="C637" s="160">
        <v>21434</v>
      </c>
      <c r="D637" s="161">
        <v>0.22550000000000001</v>
      </c>
      <c r="E637" s="164" t="str">
        <f t="shared" ref="E637:H637" si="645">IF(LEFT($A637,7)="State A",LARGE($D640:$D646,E$1),"")</f>
        <v/>
      </c>
      <c r="F637" s="164" t="str">
        <f t="shared" si="645"/>
        <v/>
      </c>
      <c r="G637" s="164" t="str">
        <f t="shared" si="645"/>
        <v/>
      </c>
      <c r="H637" s="164" t="str">
        <f t="shared" si="645"/>
        <v/>
      </c>
      <c r="I637" s="164" t="str">
        <f t="shared" si="587"/>
        <v/>
      </c>
    </row>
    <row r="638" spans="1:9" x14ac:dyDescent="0.3">
      <c r="A638" s="110" t="s">
        <v>1445</v>
      </c>
      <c r="B638" s="110" t="s">
        <v>1674</v>
      </c>
      <c r="C638" s="160">
        <v>20989</v>
      </c>
      <c r="D638" s="161">
        <v>0.2208</v>
      </c>
      <c r="E638" s="164" t="str">
        <f t="shared" ref="E638:H638" si="646">IF(LEFT($A638,7)="State A",LARGE($D641:$D647,E$1),"")</f>
        <v/>
      </c>
      <c r="F638" s="164" t="str">
        <f t="shared" si="646"/>
        <v/>
      </c>
      <c r="G638" s="164" t="str">
        <f t="shared" si="646"/>
        <v/>
      </c>
      <c r="H638" s="164" t="str">
        <f t="shared" si="646"/>
        <v/>
      </c>
      <c r="I638" s="164" t="str">
        <f t="shared" si="587"/>
        <v/>
      </c>
    </row>
    <row r="639" spans="1:9" x14ac:dyDescent="0.3">
      <c r="A639" s="140" t="s">
        <v>1448</v>
      </c>
      <c r="B639" s="140"/>
      <c r="C639" s="140"/>
      <c r="D639" s="140"/>
      <c r="E639" s="164" t="str">
        <f t="shared" ref="E639:H639" si="647">IF(LEFT($A639,7)="State A",LARGE($D642:$D648,E$1),"")</f>
        <v/>
      </c>
      <c r="F639" s="164" t="str">
        <f t="shared" si="647"/>
        <v/>
      </c>
      <c r="G639" s="164" t="str">
        <f t="shared" si="647"/>
        <v/>
      </c>
      <c r="H639" s="164" t="str">
        <f t="shared" si="647"/>
        <v/>
      </c>
      <c r="I639" s="164" t="str">
        <f t="shared" si="587"/>
        <v/>
      </c>
    </row>
    <row r="640" spans="1:9" x14ac:dyDescent="0.3">
      <c r="A640" s="162"/>
      <c r="B640" s="140"/>
      <c r="C640" s="140"/>
      <c r="D640" s="140"/>
      <c r="E640" s="164" t="str">
        <f t="shared" ref="E640:H640" si="648">IF(LEFT($A640,7)="State A",LARGE($D643:$D649,E$1),"")</f>
        <v/>
      </c>
      <c r="F640" s="164" t="str">
        <f t="shared" si="648"/>
        <v/>
      </c>
      <c r="G640" s="164" t="str">
        <f t="shared" si="648"/>
        <v/>
      </c>
      <c r="H640" s="164" t="str">
        <f t="shared" si="648"/>
        <v/>
      </c>
      <c r="I640" s="164" t="str">
        <f t="shared" si="587"/>
        <v/>
      </c>
    </row>
    <row r="641" spans="1:9" x14ac:dyDescent="0.3">
      <c r="A641" s="162" t="s">
        <v>1449</v>
      </c>
      <c r="B641" s="140"/>
      <c r="C641" s="140"/>
      <c r="D641" s="140"/>
      <c r="E641" s="164" t="str">
        <f t="shared" ref="E641:H641" si="649">IF(LEFT($A641,7)="State A",LARGE($D644:$D650,E$1),"")</f>
        <v/>
      </c>
      <c r="F641" s="164" t="str">
        <f t="shared" si="649"/>
        <v/>
      </c>
      <c r="G641" s="164" t="str">
        <f t="shared" si="649"/>
        <v/>
      </c>
      <c r="H641" s="164" t="str">
        <f t="shared" si="649"/>
        <v/>
      </c>
      <c r="I641" s="164" t="str">
        <f t="shared" si="587"/>
        <v/>
      </c>
    </row>
    <row r="642" spans="1:9" x14ac:dyDescent="0.3">
      <c r="A642" s="162" t="s">
        <v>1450</v>
      </c>
      <c r="B642" s="140"/>
      <c r="C642" s="140"/>
      <c r="D642" s="140"/>
      <c r="E642" s="164" t="str">
        <f t="shared" ref="E642:H642" si="650">IF(LEFT($A642,7)="State A",LARGE($D645:$D651,E$1),"")</f>
        <v/>
      </c>
      <c r="F642" s="164" t="str">
        <f t="shared" si="650"/>
        <v/>
      </c>
      <c r="G642" s="164" t="str">
        <f t="shared" si="650"/>
        <v/>
      </c>
      <c r="H642" s="164" t="str">
        <f t="shared" si="650"/>
        <v/>
      </c>
      <c r="I642" s="164" t="str">
        <f t="shared" si="587"/>
        <v/>
      </c>
    </row>
    <row r="643" spans="1:9" x14ac:dyDescent="0.3">
      <c r="A643" s="162" t="s">
        <v>1451</v>
      </c>
      <c r="B643" s="140"/>
      <c r="C643" s="140"/>
      <c r="D643" s="140"/>
      <c r="E643" s="164" t="str">
        <f t="shared" ref="E643:H643" si="651">IF(LEFT($A643,7)="State A",LARGE($D646:$D652,E$1),"")</f>
        <v/>
      </c>
      <c r="F643" s="164" t="str">
        <f t="shared" si="651"/>
        <v/>
      </c>
      <c r="G643" s="164" t="str">
        <f t="shared" si="651"/>
        <v/>
      </c>
      <c r="H643" s="164" t="str">
        <f t="shared" si="651"/>
        <v/>
      </c>
      <c r="I643" s="164" t="str">
        <f t="shared" ref="I643:I654" si="652">IF(LEFT($A643,7)="State A",AVERAGE(E643-G643, F643-H643),"")</f>
        <v/>
      </c>
    </row>
    <row r="644" spans="1:9" x14ac:dyDescent="0.3">
      <c r="A644" s="140"/>
      <c r="B644" s="140"/>
      <c r="C644" s="140"/>
      <c r="D644" s="140"/>
      <c r="E644" s="164" t="str">
        <f t="shared" ref="E644:H644" si="653">IF(LEFT($A644,7)="State A",LARGE($D647:$D653,E$1),"")</f>
        <v/>
      </c>
      <c r="F644" s="164" t="str">
        <f t="shared" si="653"/>
        <v/>
      </c>
      <c r="G644" s="164" t="str">
        <f t="shared" si="653"/>
        <v/>
      </c>
      <c r="H644" s="164" t="str">
        <f t="shared" si="653"/>
        <v/>
      </c>
      <c r="I644" s="164" t="str">
        <f t="shared" si="652"/>
        <v/>
      </c>
    </row>
    <row r="645" spans="1:9" x14ac:dyDescent="0.3">
      <c r="A645" s="163" t="s">
        <v>1452</v>
      </c>
      <c r="B645" s="140"/>
      <c r="C645" s="140"/>
      <c r="D645" s="140"/>
      <c r="E645" s="164" t="str">
        <f t="shared" ref="E645:H645" si="654">IF(LEFT($A645,7)="State A",LARGE($D648:$D654,E$1),"")</f>
        <v/>
      </c>
      <c r="F645" s="164" t="str">
        <f t="shared" si="654"/>
        <v/>
      </c>
      <c r="G645" s="164" t="str">
        <f t="shared" si="654"/>
        <v/>
      </c>
      <c r="H645" s="164" t="str">
        <f t="shared" si="654"/>
        <v/>
      </c>
      <c r="I645" s="164" t="str">
        <f t="shared" si="652"/>
        <v/>
      </c>
    </row>
    <row r="646" spans="1:9" x14ac:dyDescent="0.3">
      <c r="A646" s="140" t="s">
        <v>413</v>
      </c>
      <c r="B646" s="140"/>
      <c r="C646" s="140"/>
      <c r="D646" s="140"/>
      <c r="E646" s="164" t="str">
        <f t="shared" ref="E646:H646" si="655">IF(LEFT($A646,7)="State A",LARGE($D649:$D655,E$1),"")</f>
        <v/>
      </c>
      <c r="F646" s="164" t="str">
        <f t="shared" si="655"/>
        <v/>
      </c>
      <c r="G646" s="164" t="str">
        <f t="shared" si="655"/>
        <v/>
      </c>
      <c r="H646" s="164" t="str">
        <f t="shared" si="655"/>
        <v/>
      </c>
      <c r="I646" s="164" t="str">
        <f t="shared" si="652"/>
        <v/>
      </c>
    </row>
    <row r="647" spans="1:9" x14ac:dyDescent="0.3">
      <c r="A647" s="140" t="s">
        <v>1675</v>
      </c>
      <c r="B647" s="140"/>
      <c r="C647" s="140"/>
      <c r="D647" s="140"/>
      <c r="E647" s="164">
        <f t="shared" ref="E647:H647" si="656">IF(LEFT($A647,7)="State A",LARGE($D650:$D656,E$1),"")</f>
        <v>0.28820000000000001</v>
      </c>
      <c r="F647" s="164">
        <f t="shared" si="656"/>
        <v>0.28079999999999999</v>
      </c>
      <c r="G647" s="164">
        <f t="shared" si="656"/>
        <v>0.21659999999999999</v>
      </c>
      <c r="H647" s="164">
        <f t="shared" si="656"/>
        <v>0.21440000000000001</v>
      </c>
      <c r="I647" s="164">
        <f t="shared" si="652"/>
        <v>6.9000000000000006E-2</v>
      </c>
    </row>
    <row r="648" spans="1:9" x14ac:dyDescent="0.3">
      <c r="A648" s="140" t="s">
        <v>1437</v>
      </c>
      <c r="B648" s="140"/>
      <c r="C648" s="140"/>
      <c r="D648" s="140"/>
      <c r="E648" s="164" t="str">
        <f t="shared" ref="E648:H648" si="657">IF(LEFT($A648,7)="State A",LARGE($D651:$D657,E$1),"")</f>
        <v/>
      </c>
      <c r="F648" s="164" t="str">
        <f t="shared" si="657"/>
        <v/>
      </c>
      <c r="G648" s="164" t="str">
        <f t="shared" si="657"/>
        <v/>
      </c>
      <c r="H648" s="164" t="str">
        <f t="shared" si="657"/>
        <v/>
      </c>
      <c r="I648" s="164" t="str">
        <f t="shared" si="652"/>
        <v/>
      </c>
    </row>
    <row r="649" spans="1:9" x14ac:dyDescent="0.3">
      <c r="A649" s="110" t="s">
        <v>1438</v>
      </c>
      <c r="B649" s="110" t="s">
        <v>1439</v>
      </c>
      <c r="C649" s="110" t="s">
        <v>1440</v>
      </c>
      <c r="D649" s="110" t="s">
        <v>1441</v>
      </c>
      <c r="E649" s="164" t="str">
        <f t="shared" ref="E649:H649" si="658">IF(LEFT($A649,7)="State A",LARGE($D652:$D658,E$1),"")</f>
        <v/>
      </c>
      <c r="F649" s="164" t="str">
        <f t="shared" si="658"/>
        <v/>
      </c>
      <c r="G649" s="164" t="str">
        <f t="shared" si="658"/>
        <v/>
      </c>
      <c r="H649" s="164" t="str">
        <f t="shared" si="658"/>
        <v/>
      </c>
      <c r="I649" s="164" t="str">
        <f t="shared" si="652"/>
        <v/>
      </c>
    </row>
    <row r="650" spans="1:9" x14ac:dyDescent="0.3">
      <c r="A650" s="110" t="s">
        <v>1442</v>
      </c>
      <c r="B650" s="110" t="s">
        <v>1676</v>
      </c>
      <c r="C650" s="160">
        <v>21117</v>
      </c>
      <c r="D650" s="161">
        <v>0.28820000000000001</v>
      </c>
      <c r="E650" s="164" t="str">
        <f t="shared" ref="E650:H650" si="659">IF(LEFT($A650,7)="State A",LARGE($D653:$D659,E$1),"")</f>
        <v/>
      </c>
      <c r="F650" s="164" t="str">
        <f t="shared" si="659"/>
        <v/>
      </c>
      <c r="G650" s="164" t="str">
        <f t="shared" si="659"/>
        <v/>
      </c>
      <c r="H650" s="164" t="str">
        <f t="shared" si="659"/>
        <v/>
      </c>
      <c r="I650" s="164" t="str">
        <f t="shared" si="652"/>
        <v/>
      </c>
    </row>
    <row r="651" spans="1:9" x14ac:dyDescent="0.3">
      <c r="A651" s="110" t="s">
        <v>1442</v>
      </c>
      <c r="B651" s="110" t="s">
        <v>1677</v>
      </c>
      <c r="C651" s="160">
        <v>20576</v>
      </c>
      <c r="D651" s="161">
        <v>0.28079999999999999</v>
      </c>
      <c r="E651" s="164" t="str">
        <f t="shared" ref="E651:H651" si="660">IF(LEFT($A651,7)="State A",LARGE($D654:$D660,E$1),"")</f>
        <v/>
      </c>
      <c r="F651" s="164" t="str">
        <f t="shared" si="660"/>
        <v/>
      </c>
      <c r="G651" s="164" t="str">
        <f t="shared" si="660"/>
        <v/>
      </c>
      <c r="H651" s="164" t="str">
        <f t="shared" si="660"/>
        <v/>
      </c>
      <c r="I651" s="164" t="str">
        <f t="shared" si="652"/>
        <v/>
      </c>
    </row>
    <row r="652" spans="1:9" x14ac:dyDescent="0.3">
      <c r="A652" s="110" t="s">
        <v>1445</v>
      </c>
      <c r="B652" s="110" t="s">
        <v>1678</v>
      </c>
      <c r="C652" s="160">
        <v>15872</v>
      </c>
      <c r="D652" s="161">
        <v>0.21659999999999999</v>
      </c>
      <c r="E652" s="164" t="str">
        <f t="shared" ref="E652:H652" si="661">IF(LEFT($A652,7)="State A",LARGE($D655:$D661,E$1),"")</f>
        <v/>
      </c>
      <c r="F652" s="164" t="str">
        <f t="shared" si="661"/>
        <v/>
      </c>
      <c r="G652" s="164" t="str">
        <f t="shared" si="661"/>
        <v/>
      </c>
      <c r="H652" s="164" t="str">
        <f t="shared" si="661"/>
        <v/>
      </c>
      <c r="I652" s="164" t="str">
        <f t="shared" si="652"/>
        <v/>
      </c>
    </row>
    <row r="653" spans="1:9" x14ac:dyDescent="0.3">
      <c r="A653" s="110" t="s">
        <v>1445</v>
      </c>
      <c r="B653" s="110" t="s">
        <v>1679</v>
      </c>
      <c r="C653" s="160">
        <v>15706</v>
      </c>
      <c r="D653" s="161">
        <v>0.21440000000000001</v>
      </c>
      <c r="E653" s="164" t="str">
        <f t="shared" ref="E653:H653" si="662">IF(LEFT($A653,7)="State A",LARGE($D656:$D662,E$1),"")</f>
        <v/>
      </c>
      <c r="F653" s="164" t="str">
        <f t="shared" si="662"/>
        <v/>
      </c>
      <c r="G653" s="164" t="str">
        <f t="shared" si="662"/>
        <v/>
      </c>
      <c r="H653" s="164" t="str">
        <f t="shared" si="662"/>
        <v/>
      </c>
      <c r="I653" s="164" t="str">
        <f t="shared" si="652"/>
        <v/>
      </c>
    </row>
    <row r="654" spans="1:9" x14ac:dyDescent="0.3">
      <c r="A654" s="140" t="s">
        <v>1448</v>
      </c>
      <c r="B654" s="140"/>
      <c r="C654" s="140"/>
      <c r="D654" s="140"/>
      <c r="E654" s="164" t="str">
        <f t="shared" ref="E654:H654" si="663">IF(LEFT($A654,7)="State A",LARGE($D657:$D663,E$1),"")</f>
        <v/>
      </c>
      <c r="F654" s="164" t="str">
        <f t="shared" si="663"/>
        <v/>
      </c>
      <c r="G654" s="164" t="str">
        <f t="shared" si="663"/>
        <v/>
      </c>
      <c r="H654" s="164" t="str">
        <f t="shared" si="663"/>
        <v/>
      </c>
      <c r="I654" s="164" t="str">
        <f t="shared" si="652"/>
        <v/>
      </c>
    </row>
    <row r="655" spans="1:9" x14ac:dyDescent="0.3">
      <c r="E655" s="164" t="str">
        <f t="shared" ref="E655" si="664">IF(LEFT($A655,7)="State A",LARGE($D658:$D664,2),"")</f>
        <v/>
      </c>
      <c r="F655" s="164" t="str">
        <f t="shared" ref="F655" si="665">IF(LEFT($A655,7)="State A",LARGE($D658:$D664,3),"")</f>
        <v/>
      </c>
      <c r="G655" s="164"/>
      <c r="H655" s="164"/>
      <c r="I655" s="168">
        <f>AVERAGE(I2:I647)</f>
        <v>0.161965</v>
      </c>
    </row>
  </sheetData>
  <hyperlinks>
    <hyperlink ref="A15" r:id="rId1" display="https://elections.ap.org/nj/results/2019-11-05/state/NJ/race/Y/raceid/31115" xr:uid="{AD06A7EB-ED90-4AEF-BFF4-7D043F9A9CB5}"/>
    <hyperlink ref="A27" r:id="rId2" display="https://elections.ap.org/nj/results/2019-11-05/state/NJ/race/Z/raceid/31035" xr:uid="{37FDE9D4-BBE5-44C0-8E28-26699D5386CE}"/>
    <hyperlink ref="A42" r:id="rId3" display="https://elections.ap.org/nj/results/2019-11-05/state/NJ/race/Y/raceid/31117" xr:uid="{58E7901C-7DBE-431F-A611-5DFBF7D30F9F}"/>
    <hyperlink ref="A57" r:id="rId4" display="https://elections.ap.org/nj/results/2019-11-05/state/NJ/race/Y/raceid/31119" xr:uid="{1BABC486-A948-484E-B273-4895F76A0AA5}"/>
    <hyperlink ref="A74" r:id="rId5" display="https://elections.ap.org/nj/results/2019-11-05/state/NJ/race/Y/raceid/31638" xr:uid="{B8A297FA-90BF-4F78-8D66-52933F8C28A7}"/>
    <hyperlink ref="A91" r:id="rId6" display="https://elections.ap.org/nj/results/2019-11-05/state/NJ/race/Y/raceid/31608" xr:uid="{D65FDB3E-D449-47A0-B8EA-EFC7D4824E03}"/>
    <hyperlink ref="A108" r:id="rId7" display="https://elections.ap.org/nj/results/2019-11-05/state/NJ/race/Y/raceid/31125" xr:uid="{8214F30D-3FB1-475F-B68F-16D3D35DAB03}"/>
    <hyperlink ref="A125" r:id="rId8" display="https://elections.ap.org/nj/results/2019-11-05/state/NJ/race/Y/raceid/31127" xr:uid="{4512D025-5799-4FCA-8347-B9BBDCC46049}"/>
    <hyperlink ref="A141" r:id="rId9" display="https://elections.ap.org/nj/results/2019-11-05/state/NJ/race/Y/raceid/31297" xr:uid="{E7E6618A-EE1C-4EEC-A03D-CC16A23E8AE3}"/>
    <hyperlink ref="A158" r:id="rId10" display="https://elections.ap.org/nj/results/2019-11-05/state/NJ/race/Y/raceid/31131" xr:uid="{DA8576B4-23F8-4516-9ADE-551D018F8D9D}"/>
    <hyperlink ref="A185" r:id="rId11" display="https://elections.ap.org/nj/results/2019-11-05/state/NJ/race/Y/raceid/31135" xr:uid="{AE67C974-4662-443D-A6C4-526776796164}"/>
    <hyperlink ref="A202" r:id="rId12" display="https://elections.ap.org/nj/results/2019-11-05/state/NJ/race/Y/raceid/31137" xr:uid="{E579CE16-E221-4386-98F8-6F464E58D729}"/>
    <hyperlink ref="A219" r:id="rId13" display="https://elections.ap.org/nj/results/2019-11-05/state/NJ/race/Y/raceid/31139" xr:uid="{492EC4A7-E763-48B0-8476-5D31F0E11977}"/>
    <hyperlink ref="A237" r:id="rId14" display="https://elections.ap.org/nj/results/2019-11-05/state/NJ/race/Y/raceid/31141" xr:uid="{A160E0BB-ADEC-4AAB-892A-B58D3C164F4B}"/>
    <hyperlink ref="A255" r:id="rId15" display="https://elections.ap.org/nj/results/2019-11-05/state/NJ/race/Y/raceid/31143" xr:uid="{09BB9C50-9AAF-45C1-999F-6FD2F3F1A68C}"/>
    <hyperlink ref="A270" r:id="rId16" display="https://elections.ap.org/nj/results/2019-11-05/state/NJ/race/Y/raceid/31639" xr:uid="{3EC3FA04-624E-4180-ADFC-2CAF7C7311E5}"/>
    <hyperlink ref="A287" r:id="rId17" display="https://elections.ap.org/nj/results/2019-11-05/state/NJ/race/Y/raceid/31147" xr:uid="{B5B920D0-DCC4-47D0-B60A-1B204C09478A}"/>
    <hyperlink ref="A304" r:id="rId18" display="https://elections.ap.org/nj/results/2019-11-05/state/NJ/race/Y/raceid/31298" xr:uid="{E521183D-0FFA-4D86-A236-2260654D3D1E}"/>
    <hyperlink ref="A322" r:id="rId19" display="https://elections.ap.org/nj/results/2019-11-05/state/NJ/race/Y/raceid/31151" xr:uid="{555EF9D2-D84F-4B08-9224-071E54B1EF4C}"/>
    <hyperlink ref="A349" r:id="rId20" display="https://elections.ap.org/nj/results/2019-11-05/state/NJ/race/Y/raceid/31155" xr:uid="{4F016944-E16F-4DA1-9FC1-8BCD40661C15}"/>
    <hyperlink ref="A365" r:id="rId21" display="https://elections.ap.org/nj/results/2019-11-05/state/NJ/race/Y/raceid/31157" xr:uid="{FE922058-1FD7-40E6-BD49-747D5D7CB793}"/>
    <hyperlink ref="A382" r:id="rId22" display="https://elections.ap.org/nj/results/2019-11-05/state/NJ/race/Y/raceid/31159" xr:uid="{E134CAB1-3195-4B89-8468-618D7DE6A3CF}"/>
    <hyperlink ref="A399" r:id="rId23" display="https://elections.ap.org/nj/results/2019-11-05/state/NJ/race/Y/raceid/31161" xr:uid="{C8AF1843-5004-4FF1-A6D5-002AF66849DA}"/>
    <hyperlink ref="A414" r:id="rId24" display="https://elections.ap.org/nj/results/2019-11-05/state/NJ/race/Y/raceid/31163" xr:uid="{380DB36C-4686-4958-BAAC-92937ABC1D7B}"/>
    <hyperlink ref="A429" r:id="rId25" display="https://elections.ap.org/nj/results/2019-11-05/state/NJ/race/Y/raceid/31640" xr:uid="{59DB08DF-8DC1-49A6-8CDE-03C6B0D19722}"/>
    <hyperlink ref="A446" r:id="rId26" display="https://elections.ap.org/nj/results/2019-11-05/state/NJ/race/Y/raceid/31167" xr:uid="{CB2B4E22-6EAD-4F02-BB8B-B9C3AED5BE32}"/>
    <hyperlink ref="A464" r:id="rId27" display="https://elections.ap.org/nj/results/2019-11-05/state/NJ/race/Y/raceid/31169" xr:uid="{083FF38C-E75D-48A2-8451-1419FEAA32A7}"/>
    <hyperlink ref="A483" r:id="rId28" display="https://elections.ap.org/nj/results/2019-11-05/state/NJ/race/Y/raceid/31171" xr:uid="{9017F797-0FDF-4C05-B6F6-7F25F9D6ED9F}"/>
    <hyperlink ref="A512" r:id="rId29" display="https://elections.ap.org/nj/results/2019-11-05/state/NJ/race/Y/raceid/31611" xr:uid="{69262D1B-A18D-403E-9F91-A64E2527E26B}"/>
    <hyperlink ref="A529" r:id="rId30" display="https://elections.ap.org/nj/results/2019-11-05/state/NJ/race/Y/raceid/31177" xr:uid="{2FF2CA1E-0DC7-4C69-9B41-BE999B4827F1}"/>
    <hyperlink ref="A546" r:id="rId31" display="https://elections.ap.org/nj/results/2019-11-05/state/NJ/race/Y/raceid/31179" xr:uid="{10D42846-1F63-4632-A7DB-69DF3AB4C084}"/>
    <hyperlink ref="A564" r:id="rId32" display="https://elections.ap.org/nj/results/2019-11-05/state/NJ/race/Y/raceid/31181" xr:uid="{95C97D26-AA04-4667-831D-FCD3AF3A89CA}"/>
    <hyperlink ref="A580" r:id="rId33" display="https://elections.ap.org/nj/results/2019-11-05/state/NJ/race/Y/raceid/31183" xr:uid="{02C4331A-8B76-45EC-8B96-783EF791E9FF}"/>
    <hyperlink ref="A597" r:id="rId34" display="https://elections.ap.org/nj/results/2019-11-05/state/NJ/race/Y/raceid/31185" xr:uid="{F2B2A1E9-69A5-49E4-B0E3-E17CF6A2E352}"/>
    <hyperlink ref="A615" r:id="rId35" display="https://elections.ap.org/nj/results/2019-11-05/state/NJ/race/Y/raceid/31187" xr:uid="{4CD67D8A-CE90-444F-A727-D6BF73FC1490}"/>
    <hyperlink ref="A630" r:id="rId36" display="https://elections.ap.org/nj/results/2019-11-05/state/NJ/race/Y/raceid/31189" xr:uid="{D94855C7-02C0-4A40-8702-4A3CB7427242}"/>
    <hyperlink ref="A645" r:id="rId37" display="https://elections.ap.org/nj/results/2019-11-05/state/NJ/race/Y/raceid/31191" xr:uid="{AFC32B84-CD9A-43C8-8CD7-F4F9EEB8796A}"/>
  </hyperlinks>
  <pageMargins left="0.7" right="0.7" top="0.75" bottom="0.75" header="0.3" footer="0.3"/>
  <drawing r:id="rId3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5E2E7-C550-4180-A56A-94C83FCBCC5E}">
  <sheetPr>
    <tabColor rgb="FF7030A0"/>
  </sheetPr>
  <dimension ref="A1:F1145"/>
  <sheetViews>
    <sheetView workbookViewId="0">
      <pane ySplit="1" topLeftCell="A2" activePane="bottomLeft" state="frozen"/>
      <selection pane="bottomLeft" activeCell="D1145" sqref="B24:D1145"/>
    </sheetView>
  </sheetViews>
  <sheetFormatPr defaultRowHeight="15.6" x14ac:dyDescent="0.3"/>
  <cols>
    <col min="1" max="1" width="7.875" style="401" customWidth="1"/>
    <col min="2" max="2" width="70.75" style="401" customWidth="1"/>
    <col min="3" max="3" width="35.25" style="402" customWidth="1"/>
    <col min="4" max="4" width="9" style="403" customWidth="1"/>
    <col min="5" max="5" width="8.75" style="402" customWidth="1"/>
    <col min="6" max="6" width="10.75" style="402" customWidth="1"/>
    <col min="7" max="16384" width="9" style="401"/>
  </cols>
  <sheetData>
    <row r="1" spans="1:6" s="397" customFormat="1" ht="46.8" x14ac:dyDescent="0.3">
      <c r="A1" s="397" t="s">
        <v>1969</v>
      </c>
      <c r="B1" s="397" t="s">
        <v>1970</v>
      </c>
      <c r="C1" s="398" t="s">
        <v>1971</v>
      </c>
      <c r="D1" s="405" t="s">
        <v>1902</v>
      </c>
      <c r="E1" s="400" t="s">
        <v>1885</v>
      </c>
      <c r="F1" s="400" t="s">
        <v>1968</v>
      </c>
    </row>
    <row r="2" spans="1:6" x14ac:dyDescent="0.3">
      <c r="C2" s="402" t="s">
        <v>1886</v>
      </c>
      <c r="E2" s="402">
        <v>6</v>
      </c>
    </row>
    <row r="3" spans="1:6" ht="6" customHeight="1" x14ac:dyDescent="0.3">
      <c r="E3" s="402">
        <f>E2</f>
        <v>6</v>
      </c>
    </row>
    <row r="4" spans="1:6" ht="6" customHeight="1" x14ac:dyDescent="0.3">
      <c r="E4" s="402">
        <f t="shared" ref="E4:E23" si="0">E3</f>
        <v>6</v>
      </c>
    </row>
    <row r="5" spans="1:6" ht="6" customHeight="1" x14ac:dyDescent="0.3">
      <c r="E5" s="402">
        <f t="shared" si="0"/>
        <v>6</v>
      </c>
    </row>
    <row r="6" spans="1:6" ht="6" customHeight="1" x14ac:dyDescent="0.3">
      <c r="E6" s="402">
        <f t="shared" si="0"/>
        <v>6</v>
      </c>
    </row>
    <row r="7" spans="1:6" ht="6" customHeight="1" x14ac:dyDescent="0.3">
      <c r="E7" s="402">
        <f t="shared" si="0"/>
        <v>6</v>
      </c>
    </row>
    <row r="8" spans="1:6" ht="6" customHeight="1" x14ac:dyDescent="0.3">
      <c r="E8" s="402">
        <f t="shared" si="0"/>
        <v>6</v>
      </c>
    </row>
    <row r="9" spans="1:6" ht="6" customHeight="1" x14ac:dyDescent="0.3">
      <c r="E9" s="402">
        <f t="shared" si="0"/>
        <v>6</v>
      </c>
    </row>
    <row r="10" spans="1:6" ht="6" customHeight="1" x14ac:dyDescent="0.3">
      <c r="E10" s="402">
        <f t="shared" si="0"/>
        <v>6</v>
      </c>
    </row>
    <row r="11" spans="1:6" ht="6" customHeight="1" x14ac:dyDescent="0.3">
      <c r="E11" s="402">
        <f t="shared" si="0"/>
        <v>6</v>
      </c>
    </row>
    <row r="12" spans="1:6" ht="6" customHeight="1" x14ac:dyDescent="0.3">
      <c r="E12" s="402">
        <f t="shared" si="0"/>
        <v>6</v>
      </c>
    </row>
    <row r="13" spans="1:6" ht="6" customHeight="1" x14ac:dyDescent="0.3">
      <c r="E13" s="402">
        <f t="shared" si="0"/>
        <v>6</v>
      </c>
    </row>
    <row r="14" spans="1:6" ht="6" customHeight="1" x14ac:dyDescent="0.3">
      <c r="E14" s="402">
        <f t="shared" si="0"/>
        <v>6</v>
      </c>
    </row>
    <row r="15" spans="1:6" ht="6" customHeight="1" x14ac:dyDescent="0.3">
      <c r="E15" s="402">
        <f t="shared" si="0"/>
        <v>6</v>
      </c>
    </row>
    <row r="16" spans="1:6" ht="6" customHeight="1" x14ac:dyDescent="0.3">
      <c r="E16" s="402">
        <f t="shared" si="0"/>
        <v>6</v>
      </c>
    </row>
    <row r="17" spans="1:6" ht="6" customHeight="1" x14ac:dyDescent="0.3">
      <c r="E17" s="402">
        <f t="shared" si="0"/>
        <v>6</v>
      </c>
    </row>
    <row r="18" spans="1:6" ht="6" customHeight="1" x14ac:dyDescent="0.3">
      <c r="E18" s="402">
        <f t="shared" si="0"/>
        <v>6</v>
      </c>
    </row>
    <row r="19" spans="1:6" ht="6" customHeight="1" x14ac:dyDescent="0.3">
      <c r="E19" s="402">
        <f t="shared" si="0"/>
        <v>6</v>
      </c>
    </row>
    <row r="20" spans="1:6" ht="6" customHeight="1" x14ac:dyDescent="0.3">
      <c r="E20" s="402">
        <f t="shared" si="0"/>
        <v>6</v>
      </c>
    </row>
    <row r="21" spans="1:6" ht="6" customHeight="1" x14ac:dyDescent="0.3">
      <c r="E21" s="402">
        <f t="shared" si="0"/>
        <v>6</v>
      </c>
    </row>
    <row r="22" spans="1:6" ht="6" customHeight="1" x14ac:dyDescent="0.3">
      <c r="E22" s="402">
        <f t="shared" si="0"/>
        <v>6</v>
      </c>
    </row>
    <row r="23" spans="1:6" ht="6" customHeight="1" x14ac:dyDescent="0.3">
      <c r="E23" s="402">
        <f t="shared" si="0"/>
        <v>6</v>
      </c>
    </row>
    <row r="24" spans="1:6" s="397" customFormat="1" x14ac:dyDescent="0.3">
      <c r="A24" s="397" t="s">
        <v>188</v>
      </c>
      <c r="B24" s="397" t="s">
        <v>1903</v>
      </c>
      <c r="C24" s="398" t="str">
        <f>IF(F24="","",IF(F24=3,INDEX(Report!$A$61:$T$117,E24,20),IF(OR(F24=7,F24=8,F24=9,F24=14,F24=17),TEXT(INDEX(Report!$A$1:$T$57,E24,F24),"0%"),IF(F24=5,TEXT(INDEX(Report!$A$1:$T$57,E24,F24),"$#,##0"),INDEX(Report!$A$1:$T$57,E24,F24)))))</f>
        <v>Alabama</v>
      </c>
      <c r="D24" s="399" t="str">
        <f>IF(F24="","",IF(F24=2,D$1,IF(F24=3,INDEX(Report!$A$1:$T$57,E24,20),INDEX(Report!$A$61:$T$117,E24,F24)-0.2)))</f>
        <v>Score (Scale 0-5)</v>
      </c>
      <c r="E24" s="398">
        <f>E2+1</f>
        <v>7</v>
      </c>
      <c r="F24" s="398">
        <v>2</v>
      </c>
    </row>
    <row r="25" spans="1:6" s="397" customFormat="1" x14ac:dyDescent="0.3">
      <c r="A25" s="397" t="s">
        <v>1856</v>
      </c>
      <c r="B25" s="397" t="s">
        <v>1972</v>
      </c>
      <c r="C25" s="398" t="str">
        <f>IF(F25="","",IF(F25=3,INDEX(Report!$A$61:$T$117,E25,20),IF(OR(F25=7,F25=8,F25=9,F25=14,F25=17),TEXT(INDEX(Report!$A$1:$T$57,E25,F25),"0%"),IF(F25=5,TEXT(INDEX(Report!$A$1:$T$57,E25,F25),"$#,##0"),INDEX(Report!$A$1:$T$57,E25,F25)))))</f>
        <v>C</v>
      </c>
      <c r="D25" s="399">
        <f>IF(F25="","",IF(F25=2,D$1,IF(F25=3,INDEX(Report!$A$1:$T$57,E25,20),INDEX(Report!$A$61:$T$117,E25,F25)-0.2)))</f>
        <v>21.369097428208683</v>
      </c>
      <c r="E25" s="398">
        <f t="shared" ref="E25:E90" si="1">E3+1</f>
        <v>7</v>
      </c>
      <c r="F25" s="398">
        <v>3</v>
      </c>
    </row>
    <row r="26" spans="1:6" s="397" customFormat="1" x14ac:dyDescent="0.3">
      <c r="A26" s="397" t="s">
        <v>1841</v>
      </c>
      <c r="B26" s="397" t="s">
        <v>1909</v>
      </c>
      <c r="C26" s="398" t="str">
        <f>IF(F26="","",IF(F26=3,INDEX(Report!$A$61:$T$117,E26,20),IF(OR(F26=7,F26=8,F26=9,F26=14,F26=17),TEXT(INDEX(Report!$A$1:$T$57,E26,F26),"0%"),IF(F26=5,TEXT(INDEX(Report!$A$1:$T$57,E26,F26),"$#,##0"),INDEX(Report!$A$1:$T$57,E26,F26)))))</f>
        <v/>
      </c>
      <c r="D26" s="399" t="str">
        <f>IF(F26="","",IF(F26=2,D$1,IF(F26=3,INDEX(Report!$A$1:$T$57,E26,20),INDEX(Report!$A$61:$T$117,E26,F26)-0.2)))</f>
        <v/>
      </c>
      <c r="E26" s="398">
        <f t="shared" si="1"/>
        <v>7</v>
      </c>
      <c r="F26" s="398"/>
    </row>
    <row r="27" spans="1:6" x14ac:dyDescent="0.3">
      <c r="A27" s="401" t="s">
        <v>1841</v>
      </c>
      <c r="B27" s="401" t="str">
        <f>INDEX(Report!$A$1:$T$57,3,F27)</f>
        <v>Nonpartisan or Bipartisan Redistricting to Avoid Gerrymanders</v>
      </c>
      <c r="C27" s="402" t="str">
        <f>IF(F27="","",IF(F27=3,INDEX(Report!$A$61:$T$117,E27,20),IF(OR(F27=7,F27=8,F27=9,F27=14,F27=17),TEXT(INDEX(Report!$A$1:$T$57,E27,F27),"0%"),IF(F27=5,TEXT(INDEX(Report!$A$1:$T$57,E27,F27),"$#,##0"),INDEX(Report!$A$1:$T$57,E27,F27)))))</f>
        <v>No</v>
      </c>
      <c r="D27" s="403">
        <f>IF(F27="","",IF(F27=2,D$1,IF(F27=3,INDEX(Report!$A$1:$T$57,E27,20),INDEX(Report!$A$61:$T$117,E27,F27)-0.2)))</f>
        <v>0</v>
      </c>
      <c r="E27" s="402">
        <f t="shared" si="1"/>
        <v>7</v>
      </c>
      <c r="F27" s="402">
        <v>4</v>
      </c>
    </row>
    <row r="28" spans="1:6" x14ac:dyDescent="0.3">
      <c r="A28" s="401" t="str">
        <f>A27</f>
        <v>Campaigns</v>
      </c>
      <c r="B28" s="401" t="str">
        <f>INDEX(Report!$A$1:$T$57,3,F28)</f>
        <v>Contribution Limit per 4 Years per Candidate</v>
      </c>
      <c r="C28" s="402" t="str">
        <f>IF(F28="","",IF(F28=3,INDEX(Report!$A$61:$T$117,E28,20),IF(OR(F28=7,F28=8,F28=9,F28=14,F28=17),TEXT(INDEX(Report!$A$1:$T$57,E28,F28),"0%"),IF(F28=5,TEXT(INDEX(Report!$A$1:$T$57,E28,F28),"$#,##0"),INDEX(Report!$A$1:$T$57,E28,F28)))))</f>
        <v>no limit</v>
      </c>
      <c r="D28" s="403">
        <f>IF(F28="","",IF(F28=2,D$1,IF(F28=3,INDEX(Report!$A$1:$T$57,E28,20),INDEX(Report!$A$61:$T$117,E28,F28)-0.2)))</f>
        <v>0</v>
      </c>
      <c r="E28" s="402">
        <f t="shared" si="1"/>
        <v>7</v>
      </c>
      <c r="F28" s="404">
        <f>F27+1</f>
        <v>5</v>
      </c>
    </row>
    <row r="29" spans="1:6" x14ac:dyDescent="0.3">
      <c r="A29" s="401" t="str">
        <f t="shared" ref="A29:A45" si="2">A28</f>
        <v>Campaigns</v>
      </c>
      <c r="B29" s="401" t="str">
        <f>INDEX(Report!$A$1:$T$57,3,F29)</f>
        <v>Public Campaign Finance for Governor+Legislature:</v>
      </c>
      <c r="C29" s="402" t="str">
        <f>IF(F29="","",IF(F29=3,INDEX(Report!$A$61:$T$117,E29,20),IF(OR(F29=7,F29=8,F29=9,F29=14,F29=17),TEXT(INDEX(Report!$A$1:$T$57,E29,F29),"0%"),IF(F29=5,TEXT(INDEX(Report!$A$1:$T$57,E29,F29),"$#,##0"),INDEX(Report!$A$1:$T$57,E29,F29)))))</f>
        <v>Neither</v>
      </c>
      <c r="D29" s="403">
        <f>IF(F29="","",IF(F29=2,D$1,IF(F29=3,INDEX(Report!$A$1:$T$57,E29,20),INDEX(Report!$A$61:$T$117,E29,F29)-0.2)))</f>
        <v>0</v>
      </c>
      <c r="E29" s="402">
        <f t="shared" si="1"/>
        <v>7</v>
      </c>
      <c r="F29" s="404">
        <f t="shared" ref="F29:F45" si="3">F28+1</f>
        <v>6</v>
      </c>
    </row>
    <row r="30" spans="1:6" s="397" customFormat="1" x14ac:dyDescent="0.3">
      <c r="A30" s="397" t="s">
        <v>1840</v>
      </c>
      <c r="B30" s="397" t="s">
        <v>1831</v>
      </c>
      <c r="C30" s="398" t="str">
        <f>IF(F30="","",IF(F30=3,INDEX(Report!$A$61:$T$117,E30,20),IF(OR(F30=7,F30=8,F30=9,F30=14,F30=17),TEXT(INDEX(Report!$A$1:$T$57,E30,F30),"0%"),IF(F30=5,TEXT(INDEX(Report!$A$1:$T$57,E30,F30),"$#,##0"),INDEX(Report!$A$1:$T$57,E30,F30)))))</f>
        <v/>
      </c>
      <c r="D30" s="399" t="str">
        <f>IF(F30="","",IF(F30=2,D$1,IF(F30=3,INDEX(Report!$A$1:$T$57,E30,20),INDEX(Report!$A$61:$T$117,E30,F30)-0.2)))</f>
        <v/>
      </c>
      <c r="E30" s="398">
        <f t="shared" si="1"/>
        <v>7</v>
      </c>
      <c r="F30" s="553"/>
    </row>
    <row r="31" spans="1:6" x14ac:dyDescent="0.3">
      <c r="A31" s="401" t="s">
        <v>1840</v>
      </c>
      <c r="B31" s="401" t="str">
        <f>INDEX(Report!$A$1:$T$57,3,F31)</f>
        <v>Turnout: % of Voting-age Citizens: 2020:</v>
      </c>
      <c r="C31" s="402" t="str">
        <f>IF(F31="","",IF(F31=3,INDEX(Report!$A$61:$T$117,E31,20),IF(OR(F31=7,F31=8,F31=9,F31=14,F31=17),TEXT(INDEX(Report!$A$1:$T$57,E31,F31),"0%"),IF(F31=5,TEXT(INDEX(Report!$A$1:$T$57,E31,F31),"$#,##0"),INDEX(Report!$A$1:$T$57,E31,F31)))))</f>
        <v>63%</v>
      </c>
      <c r="D31" s="403">
        <f>IF(F31="","",IF(F31=2,D$1,IF(F31=3,INDEX(Report!$A$1:$T$57,E31,20),INDEX(Report!$A$61:$T$117,E31,F31)-0.2)))</f>
        <v>1.6291845214083194</v>
      </c>
      <c r="E31" s="402">
        <f t="shared" si="1"/>
        <v>7</v>
      </c>
      <c r="F31" s="404">
        <f>F29+1</f>
        <v>7</v>
      </c>
    </row>
    <row r="32" spans="1:6" x14ac:dyDescent="0.3">
      <c r="A32" s="401" t="str">
        <f t="shared" si="2"/>
        <v>Turnout</v>
      </c>
      <c r="B32" s="401" t="str">
        <f>INDEX(Report!$A$1:$T$57,3,F32)</f>
        <v>Ratio of 18-24 Turnout to 25+ Turnout: 2020:</v>
      </c>
      <c r="C32" s="402" t="str">
        <f>IF(F32="","",IF(F32=3,INDEX(Report!$A$61:$T$117,E32,20),IF(OR(F32=7,F32=8,F32=9,F32=14,F32=17),TEXT(INDEX(Report!$A$1:$T$57,E32,F32),"0%"),IF(F32=5,TEXT(INDEX(Report!$A$1:$T$57,E32,F32),"$#,##0"),INDEX(Report!$A$1:$T$57,E32,F32)))))</f>
        <v>73%</v>
      </c>
      <c r="D32" s="403">
        <f>IF(F32="","",IF(F32=2,D$1,IF(F32=3,INDEX(Report!$A$1:$T$57,E32,20),INDEX(Report!$A$61:$T$117,E32,F32)-0.2)))</f>
        <v>2.3213643226940852</v>
      </c>
      <c r="E32" s="402">
        <f t="shared" si="1"/>
        <v>7</v>
      </c>
      <c r="F32" s="404">
        <f t="shared" si="3"/>
        <v>8</v>
      </c>
    </row>
    <row r="33" spans="1:6" x14ac:dyDescent="0.3">
      <c r="A33" s="401" t="str">
        <f t="shared" si="2"/>
        <v>Turnout</v>
      </c>
      <c r="B33" s="401" t="str">
        <f>INDEX(Report!$A$1:$T$57,3,F33)</f>
        <v>Ratio of Minority Turnout to White Turnout: 2020:</v>
      </c>
      <c r="C33" s="402" t="str">
        <f>IF(F33="","",IF(F33=3,INDEX(Report!$A$61:$T$117,E33,20),IF(OR(F33=7,F33=8,F33=9,F33=14,F33=17),TEXT(INDEX(Report!$A$1:$T$57,E33,F33),"0%"),IF(F33=5,TEXT(INDEX(Report!$A$1:$T$57,E33,F33),"$#,##0"),INDEX(Report!$A$1:$T$57,E33,F33)))))</f>
        <v>87%</v>
      </c>
      <c r="D33" s="403">
        <f>IF(F33="","",IF(F33=2,D$1,IF(F33=3,INDEX(Report!$A$1:$T$57,E33,20),INDEX(Report!$A$61:$T$117,E33,F33)-0.2)))</f>
        <v>3.4185485841062766</v>
      </c>
      <c r="E33" s="402">
        <f t="shared" si="1"/>
        <v>7</v>
      </c>
      <c r="F33" s="404">
        <f t="shared" si="3"/>
        <v>9</v>
      </c>
    </row>
    <row r="34" spans="1:6" s="397" customFormat="1" x14ac:dyDescent="0.3">
      <c r="A34" s="397" t="s">
        <v>1854</v>
      </c>
      <c r="B34" s="397" t="s">
        <v>1815</v>
      </c>
      <c r="C34" s="398" t="str">
        <f>IF(F34="","",IF(F34=3,INDEX(Report!$A$61:$T$117,E34,20),IF(OR(F34=7,F34=8,F34=9,F34=14,F34=17),TEXT(INDEX(Report!$A$1:$T$57,E34,F34),"0%"),IF(F34=5,TEXT(INDEX(Report!$A$1:$T$57,E34,F34),"$#,##0"),INDEX(Report!$A$1:$T$57,E34,F34)))))</f>
        <v/>
      </c>
      <c r="D34" s="399" t="str">
        <f>IF(F34="","",IF(F34=2,D$1,IF(F34=3,INDEX(Report!$A$1:$T$57,E34,20),INDEX(Report!$A$61:$T$117,E34,F34)-0.2)))</f>
        <v/>
      </c>
      <c r="E34" s="398">
        <f t="shared" si="1"/>
        <v>7</v>
      </c>
      <c r="F34" s="553"/>
    </row>
    <row r="35" spans="1:6" x14ac:dyDescent="0.3">
      <c r="A35" s="401" t="s">
        <v>1854</v>
      </c>
      <c r="B35" s="401" t="str">
        <f>INDEX(Report!$A$1:$T$57,3,F35)</f>
        <v>Weekend Early Voting: State Minimum 2021:</v>
      </c>
      <c r="C35" s="402" t="str">
        <f>IF(F35="","",IF(F35=3,INDEX(Report!$A$61:$T$117,E35,20),IF(OR(F35=7,F35=8,F35=9,F35=14,F35=17),TEXT(INDEX(Report!$A$1:$T$57,E35,F35),"0%"),IF(F35=5,TEXT(INDEX(Report!$A$1:$T$57,E35,F35),"$#,##0"),INDEX(Report!$A$1:$T$57,E35,F35)))))</f>
        <v>No rule</v>
      </c>
      <c r="D35" s="403">
        <f>IF(F35="","",IF(F35=2,D$1,IF(F35=3,INDEX(Report!$A$1:$T$57,E35,20),INDEX(Report!$A$61:$T$117,E35,F35)-0.2)))</f>
        <v>0</v>
      </c>
      <c r="E35" s="402">
        <f t="shared" si="1"/>
        <v>7</v>
      </c>
      <c r="F35" s="404">
        <f>F33+1</f>
        <v>10</v>
      </c>
    </row>
    <row r="36" spans="1:6" x14ac:dyDescent="0.3">
      <c r="A36" s="401" t="str">
        <f t="shared" si="2"/>
        <v>Access</v>
      </c>
      <c r="B36" s="401" t="str">
        <f>INDEX(Report!$A$1:$T$57,3,F36)</f>
        <v>Access to Vote by Mail (VBM): 2020:</v>
      </c>
      <c r="C36" s="402" t="str">
        <f>IF(F36="","",IF(F36=3,INDEX(Report!$A$61:$T$117,E36,20),IF(OR(F36=7,F36=8,F36=9,F36=14,F36=17),TEXT(INDEX(Report!$A$1:$T$57,E36,F36),"0%"),IF(F36=5,TEXT(INDEX(Report!$A$1:$T$57,E36,F36),"$#,##0"),INDEX(Report!$A$1:$T$57,E36,F36)))))</f>
        <v>Broad VBM: if Voter asks</v>
      </c>
      <c r="D36" s="403">
        <f>IF(F36="","",IF(F36=2,D$1,IF(F36=3,INDEX(Report!$A$1:$T$57,E36,20),INDEX(Report!$A$61:$T$117,E36,F36)-0.2)))</f>
        <v>1</v>
      </c>
      <c r="E36" s="402">
        <f t="shared" si="1"/>
        <v>7</v>
      </c>
      <c r="F36" s="404">
        <f t="shared" si="3"/>
        <v>11</v>
      </c>
    </row>
    <row r="37" spans="1:6" x14ac:dyDescent="0.3">
      <c r="A37" s="401" t="str">
        <f t="shared" si="2"/>
        <v>Access</v>
      </c>
      <c r="B37" s="401" t="str">
        <f>INDEX(Report!$A$1:$T$57,3,F37)</f>
        <v>Number of Days when Voters Can Cure Signature Problems after Election Day:</v>
      </c>
      <c r="C37" s="402" t="str">
        <f>IF(F37="","",IF(F37=3,INDEX(Report!$A$61:$T$117,E37,20),IF(OR(F37=7,F37=8,F37=9,F37=14,F37=17),TEXT(INDEX(Report!$A$1:$T$57,E37,F37),"0%"),IF(F37=5,TEXT(INDEX(Report!$A$1:$T$57,E37,F37),"$#,##0"),INDEX(Report!$A$1:$T$57,E37,F37)))))</f>
        <v>No cure</v>
      </c>
      <c r="D37" s="403">
        <f>IF(F37="","",IF(F37=2,D$1,IF(F37=3,INDEX(Report!$A$1:$T$57,E37,20),INDEX(Report!$A$61:$T$117,E37,F37)-0.2)))</f>
        <v>0</v>
      </c>
      <c r="E37" s="402">
        <f t="shared" si="1"/>
        <v>7</v>
      </c>
      <c r="F37" s="404">
        <f t="shared" si="3"/>
        <v>12</v>
      </c>
    </row>
    <row r="38" spans="1:6" x14ac:dyDescent="0.3">
      <c r="A38" s="401" t="str">
        <f t="shared" si="2"/>
        <v>Access</v>
      </c>
      <c r="B38" s="401" t="str">
        <f>INDEX(Report!$A$1:$T$57,3,F38)</f>
        <v>Do They Maintain VBM List Well with Address Changes &amp; Deaths?</v>
      </c>
      <c r="C38" s="402" t="str">
        <f>IF(F38="","",IF(F38=3,INDEX(Report!$A$61:$T$117,E38,20),IF(OR(F38=7,F38=8,F38=9,F38=14,F38=17),TEXT(INDEX(Report!$A$1:$T$57,E38,F38),"0%"),IF(F38=5,TEXT(INDEX(Report!$A$1:$T$57,E38,F38),"$#,##0"),INDEX(Report!$A$1:$T$57,E38,F38)))))</f>
        <v>Yes</v>
      </c>
      <c r="D38" s="403">
        <f>IF(F38="","",IF(F38=2,D$1,IF(F38=3,INDEX(Report!$A$1:$T$57,E38,20),INDEX(Report!$A$61:$T$117,E38,F38)-0.2)))</f>
        <v>5</v>
      </c>
      <c r="E38" s="402">
        <f t="shared" si="1"/>
        <v>7</v>
      </c>
      <c r="F38" s="404">
        <f t="shared" si="3"/>
        <v>13</v>
      </c>
    </row>
    <row r="39" spans="1:6" x14ac:dyDescent="0.3">
      <c r="A39" s="401" t="str">
        <f t="shared" si="2"/>
        <v>Access</v>
      </c>
      <c r="B39" s="401" t="str">
        <f>INDEX(Report!$A$1:$T$57,3,F39)</f>
        <v>Extent of Review of VBM: Rejection Rate: 2018:</v>
      </c>
      <c r="C39" s="402" t="str">
        <f>IF(F39="","",IF(F39=3,INDEX(Report!$A$61:$T$117,E39,20),IF(OR(F39=7,F39=8,F39=9,F39=14,F39=17),TEXT(INDEX(Report!$A$1:$T$57,E39,F39),"0%"),IF(F39=5,TEXT(INDEX(Report!$A$1:$T$57,E39,F39),"$#,##0"),INDEX(Report!$A$1:$T$57,E39,F39)))))</f>
        <v>No signature checks</v>
      </c>
      <c r="D39" s="403">
        <f>IF(F39="","",IF(F39=2,D$1,IF(F39=3,INDEX(Report!$A$1:$T$57,E39,20),INDEX(Report!$A$61:$T$117,E39,F39)-0.2)))</f>
        <v>0</v>
      </c>
      <c r="E39" s="402">
        <f t="shared" si="1"/>
        <v>7</v>
      </c>
      <c r="F39" s="404">
        <f t="shared" si="3"/>
        <v>14</v>
      </c>
    </row>
    <row r="40" spans="1:6" s="397" customFormat="1" x14ac:dyDescent="0.3">
      <c r="A40" s="397" t="s">
        <v>1855</v>
      </c>
      <c r="B40" s="397" t="s">
        <v>1816</v>
      </c>
      <c r="C40" s="398" t="str">
        <f>IF(F40="","",IF(F40=3,INDEX(Report!$A$61:$T$117,E40,20),IF(OR(F40=7,F40=8,F40=9,F40=14,F40=17),TEXT(INDEX(Report!$A$1:$T$57,E40,F40),"0%"),IF(F40=5,TEXT(INDEX(Report!$A$1:$T$57,E40,F40),"$#,##0"),INDEX(Report!$A$1:$T$57,E40,F40)))))</f>
        <v/>
      </c>
      <c r="D40" s="399" t="str">
        <f>IF(F40="","",IF(F40=2,D$1,IF(F40=3,INDEX(Report!$A$1:$T$57,E40,20),INDEX(Report!$A$61:$T$117,E40,F40)-0.2)))</f>
        <v/>
      </c>
      <c r="E40" s="398">
        <f t="shared" si="1"/>
        <v>7</v>
      </c>
      <c r="F40" s="553"/>
    </row>
    <row r="41" spans="1:6" x14ac:dyDescent="0.3">
      <c r="A41" s="401" t="s">
        <v>1855</v>
      </c>
      <c r="B41" s="401" t="str">
        <f>INDEX(Report!$A$1:$T$57,3,F41)</f>
        <v>Handmarked Paper Ballots or Printed by Touchscreen? 2022:</v>
      </c>
      <c r="C41" s="402" t="str">
        <f>IF(F41="","",IF(F41=3,INDEX(Report!$A$61:$T$117,E41,20),IF(OR(F41=7,F41=8,F41=9,F41=14,F41=17),TEXT(INDEX(Report!$A$1:$T$57,E41,F41),"0%"),IF(F41=5,TEXT(INDEX(Report!$A$1:$T$57,E41,F41),"$#,##0"),INDEX(Report!$A$1:$T$57,E41,F41)))))</f>
        <v>Handmark. Touchscreen can print ballot for accessibility</v>
      </c>
      <c r="D41" s="403">
        <f>IF(F41="","",IF(F41=2,D$1,IF(F41=3,INDEX(Report!$A$1:$T$57,E41,20),INDEX(Report!$A$61:$T$117,E41,F41)-0.2)))</f>
        <v>5</v>
      </c>
      <c r="E41" s="402">
        <f t="shared" si="1"/>
        <v>7</v>
      </c>
      <c r="F41" s="404">
        <f>F39+1</f>
        <v>15</v>
      </c>
    </row>
    <row r="42" spans="1:6" x14ac:dyDescent="0.3">
      <c r="A42" s="401" t="str">
        <f t="shared" si="2"/>
        <v>Checking</v>
      </c>
      <c r="B42" s="401" t="str">
        <f>INDEX(Report!$A$1:$T$57,3,F42)</f>
        <v>Do They Audit Results by Hand Tallying Some Ballots?</v>
      </c>
      <c r="C42" s="402" t="str">
        <f>IF(F42="","",IF(F42=3,INDEX(Report!$A$61:$T$117,E42,20),IF(OR(F42=7,F42=8,F42=9,F42=14,F42=17),TEXT(INDEX(Report!$A$1:$T$57,E42,F42),"0%"),IF(F42=5,TEXT(INDEX(Report!$A$1:$T$57,E42,F42),"$#,##0"),INDEX(Report!$A$1:$T$57,E42,F42)))))</f>
        <v>No audit</v>
      </c>
      <c r="D42" s="403">
        <f>IF(F42="","",IF(F42=2,D$1,IF(F42=3,INDEX(Report!$A$1:$T$57,E42,20),INDEX(Report!$A$61:$T$117,E42,F42)-0.2)))</f>
        <v>0</v>
      </c>
      <c r="E42" s="402">
        <f t="shared" si="1"/>
        <v>7</v>
      </c>
      <c r="F42" s="404">
        <f t="shared" si="3"/>
        <v>16</v>
      </c>
    </row>
    <row r="43" spans="1:6" x14ac:dyDescent="0.3">
      <c r="A43" s="401" t="str">
        <f t="shared" si="2"/>
        <v>Checking</v>
      </c>
      <c r="B43" s="401" t="str">
        <f>INDEX(Report!$A$1:$T$57,3,F43)</f>
        <v>How Big Is Audit Sample?</v>
      </c>
      <c r="C43" s="402" t="str">
        <f>IF(F43="","",IF(F43=3,INDEX(Report!$A$61:$T$117,E43,20),IF(OR(F43=7,F43=8,F43=9,F43=14,F43=17),TEXT(INDEX(Report!$A$1:$T$57,E43,F43),"0%"),IF(F43=5,TEXT(INDEX(Report!$A$1:$T$57,E43,F43),"$#,##0"),INDEX(Report!$A$1:$T$57,E43,F43)))))</f>
        <v>No audit</v>
      </c>
      <c r="D43" s="403">
        <f>IF(F43="","",IF(F43=2,D$1,IF(F43=3,INDEX(Report!$A$1:$T$57,E43,20),INDEX(Report!$A$61:$T$117,E43,F43)-0.2)))</f>
        <v>0</v>
      </c>
      <c r="E43" s="402">
        <f t="shared" si="1"/>
        <v>7</v>
      </c>
      <c r="F43" s="404">
        <f t="shared" si="3"/>
        <v>17</v>
      </c>
    </row>
    <row r="44" spans="1:6" x14ac:dyDescent="0.3">
      <c r="A44" s="401" t="str">
        <f t="shared" si="2"/>
        <v>Checking</v>
      </c>
      <c r="B44" s="401" t="str">
        <f>INDEX(Report!$A$1:$T$57,3,F44)</f>
        <v>Number of Contests Audited:</v>
      </c>
      <c r="C44" s="402" t="str">
        <f>IF(F44="","",IF(F44=3,INDEX(Report!$A$61:$T$117,E44,20),IF(OR(F44=7,F44=8,F44=9,F44=14,F44=17),TEXT(INDEX(Report!$A$1:$T$57,E44,F44),"0%"),IF(F44=5,TEXT(INDEX(Report!$A$1:$T$57,E44,F44),"$#,##0"),INDEX(Report!$A$1:$T$57,E44,F44)))))</f>
        <v>No audit</v>
      </c>
      <c r="D44" s="403">
        <f>IF(F44="","",IF(F44=2,D$1,IF(F44=3,INDEX(Report!$A$1:$T$57,E44,20),INDEX(Report!$A$61:$T$117,E44,F44)-0.2)))</f>
        <v>0</v>
      </c>
      <c r="E44" s="402">
        <f t="shared" si="1"/>
        <v>7</v>
      </c>
      <c r="F44" s="404">
        <f t="shared" si="3"/>
        <v>18</v>
      </c>
    </row>
    <row r="45" spans="1:6" x14ac:dyDescent="0.3">
      <c r="A45" s="401" t="str">
        <f t="shared" si="2"/>
        <v>Checking</v>
      </c>
      <c r="B45" s="401" t="str">
        <f>INDEX(Report!$A$1:$T$57,3,F45)</f>
        <v>Can Public Recount with Copies of Ballots?</v>
      </c>
      <c r="C45" s="402" t="str">
        <f>IF(F45="","",IF(F45=3,INDEX(Report!$A$61:$T$117,E45,20),IF(OR(F45=7,F45=8,F45=9,F45=14,F45=17),TEXT(INDEX(Report!$A$1:$T$57,E45,F45),"0%"),IF(F45=5,TEXT(INDEX(Report!$A$1:$T$57,E45,F45),"$#,##0"),INDEX(Report!$A$1:$T$57,E45,F45)))))</f>
        <v>Unknown release policy</v>
      </c>
      <c r="D45" s="403">
        <f>IF(F45="","",IF(F45=2,D$1,IF(F45=3,INDEX(Report!$A$1:$T$57,E45,20),INDEX(Report!$A$61:$T$117,E45,F45)-0.2)))</f>
        <v>3</v>
      </c>
      <c r="E45" s="402">
        <f t="shared" si="1"/>
        <v>7</v>
      </c>
      <c r="F45" s="404">
        <f t="shared" si="3"/>
        <v>19</v>
      </c>
    </row>
    <row r="46" spans="1:6" s="397" customFormat="1" x14ac:dyDescent="0.3">
      <c r="A46" s="397" t="str">
        <f>A24</f>
        <v>State</v>
      </c>
      <c r="B46" s="397" t="str">
        <f>B24</f>
        <v>|</v>
      </c>
      <c r="C46" s="398" t="str">
        <f>IF(F46="","",IF(F46=3,INDEX(Report!$A$61:$T$117,E46,20),IF(OR(F46=7,F46=8,F46=9,F46=14,F46=17),TEXT(INDEX(Report!$A$1:$T$57,E46,F46),"0%"),IF(F46=5,TEXT(INDEX(Report!$A$1:$T$57,E46,F46),"$#,##0"),INDEX(Report!$A$1:$T$57,E46,F46)))))</f>
        <v>Alaska</v>
      </c>
      <c r="D46" s="399" t="str">
        <f>IF(F46="","",IF(F46=2,D$1,IF(F46=3,INDEX(Report!$A$1:$T$57,E46,20),INDEX(Report!$A$61:$T$117,E46,F46)-0.2)))</f>
        <v>Score (Scale 0-5)</v>
      </c>
      <c r="E46" s="398">
        <f t="shared" si="1"/>
        <v>8</v>
      </c>
      <c r="F46" s="398">
        <f>IF(F24&lt;&gt;"",F24,"")</f>
        <v>2</v>
      </c>
    </row>
    <row r="47" spans="1:6" s="397" customFormat="1" x14ac:dyDescent="0.3">
      <c r="A47" s="397" t="str">
        <f>A25</f>
        <v>Grade</v>
      </c>
      <c r="B47" s="397" t="str">
        <f t="shared" ref="B47:B110" si="4">B25</f>
        <v>Overall Grade, Total score is on scale 0-80 (item scores are 0-5)</v>
      </c>
      <c r="C47" s="398" t="str">
        <f>IF(F47="","",IF(F47=3,INDEX(Report!$A$61:$T$117,E47,20),IF(OR(F47=7,F47=8,F47=9,F47=14,F47=17),TEXT(INDEX(Report!$A$1:$T$57,E47,F47),"0%"),IF(F47=5,TEXT(INDEX(Report!$A$1:$T$57,E47,F47),"$#,##0"),INDEX(Report!$A$1:$T$57,E47,F47)))))</f>
        <v>B</v>
      </c>
      <c r="D47" s="399">
        <f>IF(F47="","",IF(F47=2,D$1,IF(F47=3,INDEX(Report!$A$1:$T$57,E47,20),INDEX(Report!$A$61:$T$117,E47,F47)-0.2)))</f>
        <v>33.370839465533308</v>
      </c>
      <c r="E47" s="398">
        <f t="shared" si="1"/>
        <v>8</v>
      </c>
      <c r="F47" s="398">
        <f t="shared" ref="F47:F110" si="5">IF(F25&lt;&gt;"",F25,"")</f>
        <v>3</v>
      </c>
    </row>
    <row r="48" spans="1:6" s="397" customFormat="1" x14ac:dyDescent="0.3">
      <c r="A48" s="397" t="str">
        <f t="shared" ref="A48:B111" si="6">A26</f>
        <v>Campaigns</v>
      </c>
      <c r="B48" s="397" t="str">
        <f t="shared" si="4"/>
        <v>CAMPAIGNS</v>
      </c>
      <c r="C48" s="398" t="str">
        <f>IF(F48="","",IF(F48=3,INDEX(Report!$A$61:$T$117,E48,20),IF(OR(F48=7,F48=8,F48=9,F48=14,F48=17),TEXT(INDEX(Report!$A$1:$T$57,E48,F48),"0%"),IF(F48=5,TEXT(INDEX(Report!$A$1:$T$57,E48,F48),"$#,##0"),INDEX(Report!$A$1:$T$57,E48,F48)))))</f>
        <v/>
      </c>
      <c r="D48" s="399" t="str">
        <f>IF(F48="","",IF(F48=2,D$1,IF(F48=3,INDEX(Report!$A$1:$T$57,E48,20),INDEX(Report!$A$61:$T$117,E48,F48)-0.2)))</f>
        <v/>
      </c>
      <c r="E48" s="398">
        <f t="shared" si="1"/>
        <v>8</v>
      </c>
      <c r="F48" s="398" t="str">
        <f t="shared" si="5"/>
        <v/>
      </c>
    </row>
    <row r="49" spans="1:6" x14ac:dyDescent="0.3">
      <c r="A49" s="401" t="str">
        <f t="shared" si="6"/>
        <v>Campaigns</v>
      </c>
      <c r="B49" s="401" t="str">
        <f t="shared" si="4"/>
        <v>Nonpartisan or Bipartisan Redistricting to Avoid Gerrymanders</v>
      </c>
      <c r="C49" s="402" t="str">
        <f>IF(F49="","",IF(F49=3,INDEX(Report!$A$61:$T$117,E49,20),IF(OR(F49=7,F49=8,F49=9,F49=14,F49=17),TEXT(INDEX(Report!$A$1:$T$57,E49,F49),"0%"),IF(F49=5,TEXT(INDEX(Report!$A$1:$T$57,E49,F49),"$#,##0"),INDEX(Report!$A$1:$T$57,E49,F49)))))</f>
        <v>Nonpartisan: named by partisan officials: 1CD</v>
      </c>
      <c r="D49" s="403">
        <f>IF(F49="","",IF(F49=2,D$1,IF(F49=3,INDEX(Report!$A$1:$T$57,E49,20),INDEX(Report!$A$61:$T$117,E49,F49)-0.2)))</f>
        <v>2</v>
      </c>
      <c r="E49" s="402">
        <f t="shared" si="1"/>
        <v>8</v>
      </c>
      <c r="F49" s="402">
        <f t="shared" si="5"/>
        <v>4</v>
      </c>
    </row>
    <row r="50" spans="1:6" x14ac:dyDescent="0.3">
      <c r="A50" s="401" t="str">
        <f t="shared" si="6"/>
        <v>Campaigns</v>
      </c>
      <c r="B50" s="401" t="str">
        <f t="shared" si="4"/>
        <v>Contribution Limit per 4 Years per Candidate</v>
      </c>
      <c r="C50" s="402" t="str">
        <f>IF(F50="","",IF(F50=3,INDEX(Report!$A$61:$T$117,E50,20),IF(OR(F50=7,F50=8,F50=9,F50=14,F50=17),TEXT(INDEX(Report!$A$1:$T$57,E50,F50),"0%"),IF(F50=5,TEXT(INDEX(Report!$A$1:$T$57,E50,F50),"$#,##0"),INDEX(Report!$A$1:$T$57,E50,F50)))))</f>
        <v>$2,000</v>
      </c>
      <c r="D50" s="403">
        <f>IF(F50="","",IF(F50=2,D$1,IF(F50=3,INDEX(Report!$A$1:$T$57,E50,20),INDEX(Report!$A$61:$T$117,E50,F50)-0.2)))</f>
        <v>4</v>
      </c>
      <c r="E50" s="402">
        <f t="shared" si="1"/>
        <v>8</v>
      </c>
      <c r="F50" s="402">
        <f t="shared" si="5"/>
        <v>5</v>
      </c>
    </row>
    <row r="51" spans="1:6" x14ac:dyDescent="0.3">
      <c r="A51" s="401" t="str">
        <f t="shared" si="6"/>
        <v>Campaigns</v>
      </c>
      <c r="B51" s="401" t="str">
        <f t="shared" si="4"/>
        <v>Public Campaign Finance for Governor+Legislature:</v>
      </c>
      <c r="C51" s="402" t="str">
        <f>IF(F51="","",IF(F51=3,INDEX(Report!$A$61:$T$117,E51,20),IF(OR(F51=7,F51=8,F51=9,F51=14,F51=17),TEXT(INDEX(Report!$A$1:$T$57,E51,F51),"0%"),IF(F51=5,TEXT(INDEX(Report!$A$1:$T$57,E51,F51),"$#,##0"),INDEX(Report!$A$1:$T$57,E51,F51)))))</f>
        <v>Neither</v>
      </c>
      <c r="D51" s="403">
        <f>IF(F51="","",IF(F51=2,D$1,IF(F51=3,INDEX(Report!$A$1:$T$57,E51,20),INDEX(Report!$A$61:$T$117,E51,F51)-0.2)))</f>
        <v>0</v>
      </c>
      <c r="E51" s="402">
        <f t="shared" si="1"/>
        <v>8</v>
      </c>
      <c r="F51" s="402">
        <f t="shared" si="5"/>
        <v>6</v>
      </c>
    </row>
    <row r="52" spans="1:6" s="397" customFormat="1" x14ac:dyDescent="0.3">
      <c r="A52" s="397" t="str">
        <f t="shared" si="6"/>
        <v>Turnout</v>
      </c>
      <c r="B52" s="397" t="str">
        <f t="shared" si="4"/>
        <v>TURNOUT</v>
      </c>
      <c r="C52" s="398" t="str">
        <f>IF(F52="","",IF(F52=3,INDEX(Report!$A$61:$T$117,E52,20),IF(OR(F52=7,F52=8,F52=9,F52=14,F52=17),TEXT(INDEX(Report!$A$1:$T$57,E52,F52),"0%"),IF(F52=5,TEXT(INDEX(Report!$A$1:$T$57,E52,F52),"$#,##0"),INDEX(Report!$A$1:$T$57,E52,F52)))))</f>
        <v/>
      </c>
      <c r="D52" s="399" t="str">
        <f>IF(F52="","",IF(F52=2,D$1,IF(F52=3,INDEX(Report!$A$1:$T$57,E52,20),INDEX(Report!$A$61:$T$117,E52,F52)-0.2)))</f>
        <v/>
      </c>
      <c r="E52" s="398">
        <f t="shared" si="1"/>
        <v>8</v>
      </c>
      <c r="F52" s="398" t="str">
        <f t="shared" si="5"/>
        <v/>
      </c>
    </row>
    <row r="53" spans="1:6" x14ac:dyDescent="0.3">
      <c r="A53" s="401" t="str">
        <f t="shared" si="6"/>
        <v>Turnout</v>
      </c>
      <c r="B53" s="401" t="str">
        <f t="shared" si="4"/>
        <v>Turnout: % of Voting-age Citizens: 2020:</v>
      </c>
      <c r="C53" s="402" t="str">
        <f>IF(F53="","",IF(F53=3,INDEX(Report!$A$61:$T$117,E53,20),IF(OR(F53=7,F53=8,F53=9,F53=14,F53=17),TEXT(INDEX(Report!$A$1:$T$57,E53,F53),"0%"),IF(F53=5,TEXT(INDEX(Report!$A$1:$T$57,E53,F53),"$#,##0"),INDEX(Report!$A$1:$T$57,E53,F53)))))</f>
        <v>69%</v>
      </c>
      <c r="D53" s="403">
        <f>IF(F53="","",IF(F53=2,D$1,IF(F53=3,INDEX(Report!$A$1:$T$57,E53,20),INDEX(Report!$A$61:$T$117,E53,F53)-0.2)))</f>
        <v>2.7581559097620487</v>
      </c>
      <c r="E53" s="402">
        <f t="shared" si="1"/>
        <v>8</v>
      </c>
      <c r="F53" s="402">
        <f t="shared" si="5"/>
        <v>7</v>
      </c>
    </row>
    <row r="54" spans="1:6" x14ac:dyDescent="0.3">
      <c r="A54" s="401" t="str">
        <f t="shared" si="6"/>
        <v>Turnout</v>
      </c>
      <c r="B54" s="401" t="str">
        <f t="shared" si="4"/>
        <v>Ratio of 18-24 Turnout to 25+ Turnout: 2020:</v>
      </c>
      <c r="C54" s="402" t="str">
        <f>IF(F54="","",IF(F54=3,INDEX(Report!$A$61:$T$117,E54,20),IF(OR(F54=7,F54=8,F54=9,F54=14,F54=17),TEXT(INDEX(Report!$A$1:$T$57,E54,F54),"0%"),IF(F54=5,TEXT(INDEX(Report!$A$1:$T$57,E54,F54),"$#,##0"),INDEX(Report!$A$1:$T$57,E54,F54)))))</f>
        <v>75%</v>
      </c>
      <c r="D54" s="403">
        <f>IF(F54="","",IF(F54=2,D$1,IF(F54=3,INDEX(Report!$A$1:$T$57,E54,20),INDEX(Report!$A$61:$T$117,E54,F54)-0.2)))</f>
        <v>2.5244044817871716</v>
      </c>
      <c r="E54" s="402">
        <f t="shared" si="1"/>
        <v>8</v>
      </c>
      <c r="F54" s="402">
        <f t="shared" si="5"/>
        <v>8</v>
      </c>
    </row>
    <row r="55" spans="1:6" x14ac:dyDescent="0.3">
      <c r="A55" s="401" t="str">
        <f t="shared" si="6"/>
        <v>Turnout</v>
      </c>
      <c r="B55" s="401" t="str">
        <f t="shared" si="4"/>
        <v>Ratio of Minority Turnout to White Turnout: 2020:</v>
      </c>
      <c r="C55" s="402" t="str">
        <f>IF(F55="","",IF(F55=3,INDEX(Report!$A$61:$T$117,E55,20),IF(OR(F55=7,F55=8,F55=9,F55=14,F55=17),TEXT(INDEX(Report!$A$1:$T$57,E55,F55),"0%"),IF(F55=5,TEXT(INDEX(Report!$A$1:$T$57,E55,F55),"$#,##0"),INDEX(Report!$A$1:$T$57,E55,F55)))))</f>
        <v>73%</v>
      </c>
      <c r="D55" s="403">
        <f>IF(F55="","",IF(F55=2,D$1,IF(F55=3,INDEX(Report!$A$1:$T$57,E55,20),INDEX(Report!$A$61:$T$117,E55,F55)-0.2)))</f>
        <v>2.0882790739840935</v>
      </c>
      <c r="E55" s="402">
        <f t="shared" si="1"/>
        <v>8</v>
      </c>
      <c r="F55" s="402">
        <f t="shared" si="5"/>
        <v>9</v>
      </c>
    </row>
    <row r="56" spans="1:6" s="397" customFormat="1" x14ac:dyDescent="0.3">
      <c r="A56" s="397" t="str">
        <f t="shared" si="6"/>
        <v>Access</v>
      </c>
      <c r="B56" s="397" t="str">
        <f t="shared" si="4"/>
        <v>ACCESS TO VOTING</v>
      </c>
      <c r="C56" s="398" t="str">
        <f>IF(F56="","",IF(F56=3,INDEX(Report!$A$61:$T$117,E56,20),IF(OR(F56=7,F56=8,F56=9,F56=14,F56=17),TEXT(INDEX(Report!$A$1:$T$57,E56,F56),"0%"),IF(F56=5,TEXT(INDEX(Report!$A$1:$T$57,E56,F56),"$#,##0"),INDEX(Report!$A$1:$T$57,E56,F56)))))</f>
        <v/>
      </c>
      <c r="D56" s="399" t="str">
        <f>IF(F56="","",IF(F56=2,D$1,IF(F56=3,INDEX(Report!$A$1:$T$57,E56,20),INDEX(Report!$A$61:$T$117,E56,F56)-0.2)))</f>
        <v/>
      </c>
      <c r="E56" s="398">
        <f t="shared" si="1"/>
        <v>8</v>
      </c>
      <c r="F56" s="398" t="str">
        <f t="shared" si="5"/>
        <v/>
      </c>
    </row>
    <row r="57" spans="1:6" x14ac:dyDescent="0.3">
      <c r="A57" s="401" t="str">
        <f t="shared" si="6"/>
        <v>Access</v>
      </c>
      <c r="B57" s="401" t="str">
        <f t="shared" si="4"/>
        <v>Weekend Early Voting: State Minimum 2021:</v>
      </c>
      <c r="C57" s="402" t="str">
        <f>IF(F57="","",IF(F57=3,INDEX(Report!$A$61:$T$117,E57,20),IF(OR(F57=7,F57=8,F57=9,F57=14,F57=17),TEXT(INDEX(Report!$A$1:$T$57,E57,F57),"0%"),IF(F57=5,TEXT(INDEX(Report!$A$1:$T$57,E57,F57),"$#,##0"),INDEX(Report!$A$1:$T$57,E57,F57)))))</f>
        <v>No rule</v>
      </c>
      <c r="D57" s="403">
        <f>IF(F57="","",IF(F57=2,D$1,IF(F57=3,INDEX(Report!$A$1:$T$57,E57,20),INDEX(Report!$A$61:$T$117,E57,F57)-0.2)))</f>
        <v>0</v>
      </c>
      <c r="E57" s="402">
        <f t="shared" si="1"/>
        <v>8</v>
      </c>
      <c r="F57" s="402">
        <f t="shared" si="5"/>
        <v>10</v>
      </c>
    </row>
    <row r="58" spans="1:6" x14ac:dyDescent="0.3">
      <c r="A58" s="401" t="str">
        <f t="shared" si="6"/>
        <v>Access</v>
      </c>
      <c r="B58" s="401" t="str">
        <f t="shared" si="4"/>
        <v>Access to Vote by Mail (VBM): 2020:</v>
      </c>
      <c r="C58" s="402" t="str">
        <f>IF(F58="","",IF(F58=3,INDEX(Report!$A$61:$T$117,E58,20),IF(OR(F58=7,F58=8,F58=9,F58=14,F58=17),TEXT(INDEX(Report!$A$1:$T$57,E58,F58),"0%"),IF(F58=5,TEXT(INDEX(Report!$A$1:$T$57,E58,F58),"$#,##0"),INDEX(Report!$A$1:$T$57,E58,F58)))))</f>
        <v>Broad VBM: if Voter asks</v>
      </c>
      <c r="D58" s="403">
        <f>IF(F58="","",IF(F58=2,D$1,IF(F58=3,INDEX(Report!$A$1:$T$57,E58,20),INDEX(Report!$A$61:$T$117,E58,F58)-0.2)))</f>
        <v>1</v>
      </c>
      <c r="E58" s="402">
        <f t="shared" si="1"/>
        <v>8</v>
      </c>
      <c r="F58" s="402">
        <f t="shared" si="5"/>
        <v>11</v>
      </c>
    </row>
    <row r="59" spans="1:6" x14ac:dyDescent="0.3">
      <c r="A59" s="401" t="str">
        <f t="shared" si="6"/>
        <v>Access</v>
      </c>
      <c r="B59" s="401" t="str">
        <f t="shared" si="4"/>
        <v>Number of Days when Voters Can Cure Signature Problems after Election Day:</v>
      </c>
      <c r="C59" s="402" t="str">
        <f>IF(F59="","",IF(F59=3,INDEX(Report!$A$61:$T$117,E59,20),IF(OR(F59=7,F59=8,F59=9,F59=14,F59=17),TEXT(INDEX(Report!$A$1:$T$57,E59,F59),"0%"),IF(F59=5,TEXT(INDEX(Report!$A$1:$T$57,E59,F59),"$#,##0"),INDEX(Report!$A$1:$T$57,E59,F59)))))</f>
        <v>No cure</v>
      </c>
      <c r="D59" s="403">
        <f>IF(F59="","",IF(F59=2,D$1,IF(F59=3,INDEX(Report!$A$1:$T$57,E59,20),INDEX(Report!$A$61:$T$117,E59,F59)-0.2)))</f>
        <v>0</v>
      </c>
      <c r="E59" s="402">
        <f t="shared" si="1"/>
        <v>8</v>
      </c>
      <c r="F59" s="402">
        <f t="shared" si="5"/>
        <v>12</v>
      </c>
    </row>
    <row r="60" spans="1:6" x14ac:dyDescent="0.3">
      <c r="A60" s="401" t="str">
        <f t="shared" si="6"/>
        <v>Access</v>
      </c>
      <c r="B60" s="401" t="str">
        <f t="shared" si="4"/>
        <v>Do They Maintain VBM List Well with Address Changes &amp; Deaths?</v>
      </c>
      <c r="C60" s="402" t="str">
        <f>IF(F60="","",IF(F60=3,INDEX(Report!$A$61:$T$117,E60,20),IF(OR(F60=7,F60=8,F60=9,F60=14,F60=17),TEXT(INDEX(Report!$A$1:$T$57,E60,F60),"0%"),IF(F60=5,TEXT(INDEX(Report!$A$1:$T$57,E60,F60),"$#,##0"),INDEX(Report!$A$1:$T$57,E60,F60)))))</f>
        <v>Yes</v>
      </c>
      <c r="D60" s="403">
        <f>IF(F60="","",IF(F60=2,D$1,IF(F60=3,INDEX(Report!$A$1:$T$57,E60,20),INDEX(Report!$A$61:$T$117,E60,F60)-0.2)))</f>
        <v>5</v>
      </c>
      <c r="E60" s="402">
        <f t="shared" si="1"/>
        <v>8</v>
      </c>
      <c r="F60" s="402">
        <f t="shared" si="5"/>
        <v>13</v>
      </c>
    </row>
    <row r="61" spans="1:6" x14ac:dyDescent="0.3">
      <c r="A61" s="401" t="str">
        <f t="shared" si="6"/>
        <v>Access</v>
      </c>
      <c r="B61" s="401" t="str">
        <f t="shared" si="4"/>
        <v>Extent of Review of VBM: Rejection Rate: 2018:</v>
      </c>
      <c r="C61" s="402" t="str">
        <f>IF(F61="","",IF(F61=3,INDEX(Report!$A$61:$T$117,E61,20),IF(OR(F61=7,F61=8,F61=9,F61=14,F61=17),TEXT(INDEX(Report!$A$1:$T$57,E61,F61),"0%"),IF(F61=5,TEXT(INDEX(Report!$A$1:$T$57,E61,F61),"$#,##0"),INDEX(Report!$A$1:$T$57,E61,F61)))))</f>
        <v>No signature checks</v>
      </c>
      <c r="D61" s="403">
        <f>IF(F61="","",IF(F61=2,D$1,IF(F61=3,INDEX(Report!$A$1:$T$57,E61,20),INDEX(Report!$A$61:$T$117,E61,F61)-0.2)))</f>
        <v>0</v>
      </c>
      <c r="E61" s="402">
        <f t="shared" si="1"/>
        <v>8</v>
      </c>
      <c r="F61" s="402">
        <f t="shared" si="5"/>
        <v>14</v>
      </c>
    </row>
    <row r="62" spans="1:6" s="397" customFormat="1" x14ac:dyDescent="0.3">
      <c r="A62" s="397" t="str">
        <f t="shared" si="6"/>
        <v>Checking</v>
      </c>
      <c r="B62" s="397" t="str">
        <f t="shared" si="4"/>
        <v>CHECKING ELECTION RESULTS</v>
      </c>
      <c r="C62" s="398" t="str">
        <f>IF(F62="","",IF(F62=3,INDEX(Report!$A$61:$T$117,E62,20),IF(OR(F62=7,F62=8,F62=9,F62=14,F62=17),TEXT(INDEX(Report!$A$1:$T$57,E62,F62),"0%"),IF(F62=5,TEXT(INDEX(Report!$A$1:$T$57,E62,F62),"$#,##0"),INDEX(Report!$A$1:$T$57,E62,F62)))))</f>
        <v/>
      </c>
      <c r="D62" s="399" t="str">
        <f>IF(F62="","",IF(F62=2,D$1,IF(F62=3,INDEX(Report!$A$1:$T$57,E62,20),INDEX(Report!$A$61:$T$117,E62,F62)-0.2)))</f>
        <v/>
      </c>
      <c r="E62" s="398">
        <f t="shared" si="1"/>
        <v>8</v>
      </c>
      <c r="F62" s="398" t="str">
        <f t="shared" si="5"/>
        <v/>
      </c>
    </row>
    <row r="63" spans="1:6" x14ac:dyDescent="0.3">
      <c r="A63" s="401" t="str">
        <f t="shared" si="6"/>
        <v>Checking</v>
      </c>
      <c r="B63" s="401" t="str">
        <f t="shared" si="4"/>
        <v>Handmarked Paper Ballots or Printed by Touchscreen? 2022:</v>
      </c>
      <c r="C63" s="402" t="str">
        <f>IF(F63="","",IF(F63=3,INDEX(Report!$A$61:$T$117,E63,20),IF(OR(F63=7,F63=8,F63=9,F63=14,F63=17),TEXT(INDEX(Report!$A$1:$T$57,E63,F63),"0%"),IF(F63=5,TEXT(INDEX(Report!$A$1:$T$57,E63,F63),"$#,##0"),INDEX(Report!$A$1:$T$57,E63,F63)))))</f>
        <v>Handmark. Touchscreen can print ballot for accessibility</v>
      </c>
      <c r="D63" s="403">
        <f>IF(F63="","",IF(F63=2,D$1,IF(F63=3,INDEX(Report!$A$1:$T$57,E63,20),INDEX(Report!$A$61:$T$117,E63,F63)-0.2)))</f>
        <v>5</v>
      </c>
      <c r="E63" s="402">
        <f t="shared" si="1"/>
        <v>8</v>
      </c>
      <c r="F63" s="402">
        <f t="shared" si="5"/>
        <v>15</v>
      </c>
    </row>
    <row r="64" spans="1:6" x14ac:dyDescent="0.3">
      <c r="A64" s="401" t="str">
        <f t="shared" si="6"/>
        <v>Checking</v>
      </c>
      <c r="B64" s="401" t="str">
        <f t="shared" si="4"/>
        <v>Do They Audit Results by Hand Tallying Some Ballots?</v>
      </c>
      <c r="C64" s="402" t="str">
        <f>IF(F64="","",IF(F64=3,INDEX(Report!$A$61:$T$117,E64,20),IF(OR(F64=7,F64=8,F64=9,F64=14,F64=17),TEXT(INDEX(Report!$A$1:$T$57,E64,F64),"0%"),IF(F64=5,TEXT(INDEX(Report!$A$1:$T$57,E64,F64),"$#,##0"),INDEX(Report!$A$1:$T$57,E64,F64)))))</f>
        <v xml:space="preserve">Hand tally. Exclude small precincts </v>
      </c>
      <c r="D64" s="403">
        <f>IF(F64="","",IF(F64=2,D$1,IF(F64=3,INDEX(Report!$A$1:$T$57,E64,20),INDEX(Report!$A$61:$T$117,E64,F64)-0.2)))</f>
        <v>3</v>
      </c>
      <c r="E64" s="402">
        <f t="shared" si="1"/>
        <v>8</v>
      </c>
      <c r="F64" s="402">
        <f t="shared" si="5"/>
        <v>16</v>
      </c>
    </row>
    <row r="65" spans="1:6" x14ac:dyDescent="0.3">
      <c r="A65" s="401" t="str">
        <f t="shared" si="6"/>
        <v>Checking</v>
      </c>
      <c r="B65" s="401" t="str">
        <f t="shared" si="4"/>
        <v>How Big Is Audit Sample?</v>
      </c>
      <c r="C65" s="402" t="str">
        <f>IF(F65="","",IF(F65=3,INDEX(Report!$A$61:$T$117,E65,20),IF(OR(F65=7,F65=8,F65=9,F65=14,F65=17),TEXT(INDEX(Report!$A$1:$T$57,E65,F65),"0%"),IF(F65=5,TEXT(INDEX(Report!$A$1:$T$57,E65,F65),"$#,##0"),INDEX(Report!$A$1:$T$57,E65,F65)))))</f>
        <v>5%</v>
      </c>
      <c r="D65" s="403">
        <f>IF(F65="","",IF(F65=2,D$1,IF(F65=3,INDEX(Report!$A$1:$T$57,E65,20),INDEX(Report!$A$61:$T$117,E65,F65)-0.2)))</f>
        <v>1</v>
      </c>
      <c r="E65" s="402">
        <f t="shared" si="1"/>
        <v>8</v>
      </c>
      <c r="F65" s="402">
        <f t="shared" si="5"/>
        <v>17</v>
      </c>
    </row>
    <row r="66" spans="1:6" x14ac:dyDescent="0.3">
      <c r="A66" s="401" t="str">
        <f t="shared" si="6"/>
        <v>Checking</v>
      </c>
      <c r="B66" s="401" t="str">
        <f t="shared" si="4"/>
        <v>Number of Contests Audited:</v>
      </c>
      <c r="C66" s="402" t="str">
        <f>IF(F66="","",IF(F66=3,INDEX(Report!$A$61:$T$117,E66,20),IF(OR(F66=7,F66=8,F66=9,F66=14,F66=17),TEXT(INDEX(Report!$A$1:$T$57,E66,F66),"0%"),IF(F66=5,TEXT(INDEX(Report!$A$1:$T$57,E66,F66),"$#,##0"),INDEX(Report!$A$1:$T$57,E66,F66)))))</f>
        <v>All</v>
      </c>
      <c r="D66" s="403">
        <f>IF(F66="","",IF(F66=2,D$1,IF(F66=3,INDEX(Report!$A$1:$T$57,E66,20),INDEX(Report!$A$61:$T$117,E66,F66)-0.2)))</f>
        <v>5</v>
      </c>
      <c r="E66" s="402">
        <f t="shared" si="1"/>
        <v>8</v>
      </c>
      <c r="F66" s="402">
        <f t="shared" si="5"/>
        <v>18</v>
      </c>
    </row>
    <row r="67" spans="1:6" x14ac:dyDescent="0.3">
      <c r="A67" s="401" t="str">
        <f t="shared" si="6"/>
        <v>Checking</v>
      </c>
      <c r="B67" s="401" t="str">
        <f t="shared" si="4"/>
        <v>Can Public Recount with Copies of Ballots?</v>
      </c>
      <c r="C67" s="402" t="str">
        <f>IF(F67="","",IF(F67=3,INDEX(Report!$A$61:$T$117,E67,20),IF(OR(F67=7,F67=8,F67=9,F67=14,F67=17),TEXT(INDEX(Report!$A$1:$T$57,E67,F67),"0%"),IF(F67=5,TEXT(INDEX(Report!$A$1:$T$57,E67,F67),"$#,##0"),INDEX(Report!$A$1:$T$57,E67,F67)))))</f>
        <v>No ballots or images</v>
      </c>
      <c r="D67" s="403">
        <f>IF(F67="","",IF(F67=2,D$1,IF(F67=3,INDEX(Report!$A$1:$T$57,E67,20),INDEX(Report!$A$61:$T$117,E67,F67)-0.2)))</f>
        <v>0</v>
      </c>
      <c r="E67" s="402">
        <f t="shared" si="1"/>
        <v>8</v>
      </c>
      <c r="F67" s="402">
        <f t="shared" si="5"/>
        <v>19</v>
      </c>
    </row>
    <row r="68" spans="1:6" s="397" customFormat="1" x14ac:dyDescent="0.3">
      <c r="A68" s="397" t="str">
        <f>A46</f>
        <v>State</v>
      </c>
      <c r="B68" s="397" t="str">
        <f>B46</f>
        <v>|</v>
      </c>
      <c r="C68" s="398" t="str">
        <f>IF(F68="","",IF(F68=3,INDEX(Report!$A$61:$T$117,E68,20),IF(OR(F68=7,F68=8,F68=9,F68=14,F68=17),TEXT(INDEX(Report!$A$1:$T$57,E68,F68),"0%"),IF(F68=5,TEXT(INDEX(Report!$A$1:$T$57,E68,F68),"$#,##0"),INDEX(Report!$A$1:$T$57,E68,F68)))))</f>
        <v>Arizona</v>
      </c>
      <c r="D68" s="399" t="str">
        <f>IF(F68="","",IF(F68=2,D$1,IF(F68=3,INDEX(Report!$A$1:$T$57,E68,20),INDEX(Report!$A$61:$T$117,E68,F68)-0.2)))</f>
        <v>Score (Scale 0-5)</v>
      </c>
      <c r="E68" s="398">
        <f t="shared" si="1"/>
        <v>9</v>
      </c>
      <c r="F68" s="398">
        <f>IF(F46&lt;&gt;"",F46,"")</f>
        <v>2</v>
      </c>
    </row>
    <row r="69" spans="1:6" s="397" customFormat="1" x14ac:dyDescent="0.3">
      <c r="A69" s="397" t="str">
        <f>A47</f>
        <v>Grade</v>
      </c>
      <c r="B69" s="397" t="str">
        <f t="shared" si="4"/>
        <v>Overall Grade, Total score is on scale 0-80 (item scores are 0-5)</v>
      </c>
      <c r="C69" s="398" t="str">
        <f>IF(F69="","",IF(F69=3,INDEX(Report!$A$61:$T$117,E69,20),IF(OR(F69=7,F69=8,F69=9,F69=14,F69=17),TEXT(INDEX(Report!$A$1:$T$57,E69,F69),"0%"),IF(F69=5,TEXT(INDEX(Report!$A$1:$T$57,E69,F69),"$#,##0"),INDEX(Report!$A$1:$T$57,E69,F69)))))</f>
        <v>A</v>
      </c>
      <c r="D69" s="399">
        <f>IF(F69="","",IF(F69=2,D$1,IF(F69=3,INDEX(Report!$A$1:$T$57,E69,20),INDEX(Report!$A$61:$T$117,E69,F69)-0.2)))</f>
        <v>46.722121014153004</v>
      </c>
      <c r="E69" s="398">
        <f t="shared" si="1"/>
        <v>9</v>
      </c>
      <c r="F69" s="398">
        <f t="shared" si="5"/>
        <v>3</v>
      </c>
    </row>
    <row r="70" spans="1:6" s="397" customFormat="1" x14ac:dyDescent="0.3">
      <c r="A70" s="397" t="str">
        <f t="shared" si="6"/>
        <v>Campaigns</v>
      </c>
      <c r="B70" s="397" t="str">
        <f t="shared" si="4"/>
        <v>CAMPAIGNS</v>
      </c>
      <c r="C70" s="398" t="str">
        <f>IF(F70="","",IF(F70=3,INDEX(Report!$A$61:$T$117,E70,20),IF(OR(F70=7,F70=8,F70=9,F70=14,F70=17),TEXT(INDEX(Report!$A$1:$T$57,E70,F70),"0%"),IF(F70=5,TEXT(INDEX(Report!$A$1:$T$57,E70,F70),"$#,##0"),INDEX(Report!$A$1:$T$57,E70,F70)))))</f>
        <v/>
      </c>
      <c r="D70" s="399" t="str">
        <f>IF(F70="","",IF(F70=2,D$1,IF(F70=3,INDEX(Report!$A$1:$T$57,E70,20),INDEX(Report!$A$61:$T$117,E70,F70)-0.2)))</f>
        <v/>
      </c>
      <c r="E70" s="398">
        <f t="shared" si="1"/>
        <v>9</v>
      </c>
      <c r="F70" s="398" t="str">
        <f t="shared" si="5"/>
        <v/>
      </c>
    </row>
    <row r="71" spans="1:6" x14ac:dyDescent="0.3">
      <c r="A71" s="401" t="str">
        <f t="shared" si="6"/>
        <v>Campaigns</v>
      </c>
      <c r="B71" s="401" t="str">
        <f t="shared" si="4"/>
        <v>Nonpartisan or Bipartisan Redistricting to Avoid Gerrymanders</v>
      </c>
      <c r="C71" s="402" t="str">
        <f>IF(F71="","",IF(F71=3,INDEX(Report!$A$61:$T$117,E71,20),IF(OR(F71=7,F71=8,F71=9,F71=14,F71=17),TEXT(INDEX(Report!$A$1:$T$57,E71,F71),"0%"),IF(F71=5,TEXT(INDEX(Report!$A$1:$T$57,E71,F71),"$#,##0"),INDEX(Report!$A$1:$T$57,E71,F71)))))</f>
        <v>Yes</v>
      </c>
      <c r="D71" s="403">
        <f>IF(F71="","",IF(F71=2,D$1,IF(F71=3,INDEX(Report!$A$1:$T$57,E71,20),INDEX(Report!$A$61:$T$117,E71,F71)-0.2)))</f>
        <v>5</v>
      </c>
      <c r="E71" s="402">
        <f t="shared" si="1"/>
        <v>9</v>
      </c>
      <c r="F71" s="402">
        <f t="shared" si="5"/>
        <v>4</v>
      </c>
    </row>
    <row r="72" spans="1:6" x14ac:dyDescent="0.3">
      <c r="A72" s="401" t="str">
        <f t="shared" si="6"/>
        <v>Campaigns</v>
      </c>
      <c r="B72" s="401" t="str">
        <f t="shared" si="4"/>
        <v>Contribution Limit per 4 Years per Candidate</v>
      </c>
      <c r="C72" s="402" t="str">
        <f>IF(F72="","",IF(F72=3,INDEX(Report!$A$61:$T$117,E72,20),IF(OR(F72=7,F72=8,F72=9,F72=14,F72=17),TEXT(INDEX(Report!$A$1:$T$57,E72,F72),"0%"),IF(F72=5,TEXT(INDEX(Report!$A$1:$T$57,E72,F72),"$#,##0"),INDEX(Report!$A$1:$T$57,E72,F72)))))</f>
        <v>$16,486</v>
      </c>
      <c r="D72" s="403">
        <f>IF(F72="","",IF(F72=2,D$1,IF(F72=3,INDEX(Report!$A$1:$T$57,E72,20),INDEX(Report!$A$61:$T$117,E72,F72)-0.2)))</f>
        <v>1</v>
      </c>
      <c r="E72" s="402">
        <f t="shared" si="1"/>
        <v>9</v>
      </c>
      <c r="F72" s="402">
        <f t="shared" si="5"/>
        <v>5</v>
      </c>
    </row>
    <row r="73" spans="1:6" x14ac:dyDescent="0.3">
      <c r="A73" s="401" t="str">
        <f t="shared" si="6"/>
        <v>Campaigns</v>
      </c>
      <c r="B73" s="401" t="str">
        <f t="shared" si="4"/>
        <v>Public Campaign Finance for Governor+Legislature:</v>
      </c>
      <c r="C73" s="402" t="str">
        <f>IF(F73="","",IF(F73=3,INDEX(Report!$A$61:$T$117,E73,20),IF(OR(F73=7,F73=8,F73=9,F73=14,F73=17),TEXT(INDEX(Report!$A$1:$T$57,E73,F73),"0%"),IF(F73=5,TEXT(INDEX(Report!$A$1:$T$57,E73,F73),"$#,##0"),INDEX(Report!$A$1:$T$57,E73,F73)))))</f>
        <v>Both</v>
      </c>
      <c r="D73" s="403">
        <f>IF(F73="","",IF(F73=2,D$1,IF(F73=3,INDEX(Report!$A$1:$T$57,E73,20),INDEX(Report!$A$61:$T$117,E73,F73)-0.2)))</f>
        <v>5</v>
      </c>
      <c r="E73" s="402">
        <f t="shared" si="1"/>
        <v>9</v>
      </c>
      <c r="F73" s="402">
        <f t="shared" si="5"/>
        <v>6</v>
      </c>
    </row>
    <row r="74" spans="1:6" s="397" customFormat="1" x14ac:dyDescent="0.3">
      <c r="A74" s="397" t="str">
        <f t="shared" si="6"/>
        <v>Turnout</v>
      </c>
      <c r="B74" s="397" t="str">
        <f t="shared" si="4"/>
        <v>TURNOUT</v>
      </c>
      <c r="C74" s="398" t="str">
        <f>IF(F74="","",IF(F74=3,INDEX(Report!$A$61:$T$117,E74,20),IF(OR(F74=7,F74=8,F74=9,F74=14,F74=17),TEXT(INDEX(Report!$A$1:$T$57,E74,F74),"0%"),IF(F74=5,TEXT(INDEX(Report!$A$1:$T$57,E74,F74),"$#,##0"),INDEX(Report!$A$1:$T$57,E74,F74)))))</f>
        <v/>
      </c>
      <c r="D74" s="399" t="str">
        <f>IF(F74="","",IF(F74=2,D$1,IF(F74=3,INDEX(Report!$A$1:$T$57,E74,20),INDEX(Report!$A$61:$T$117,E74,F74)-0.2)))</f>
        <v/>
      </c>
      <c r="E74" s="398">
        <f t="shared" si="1"/>
        <v>9</v>
      </c>
      <c r="F74" s="398" t="str">
        <f t="shared" si="5"/>
        <v/>
      </c>
    </row>
    <row r="75" spans="1:6" x14ac:dyDescent="0.3">
      <c r="A75" s="401" t="str">
        <f t="shared" si="6"/>
        <v>Turnout</v>
      </c>
      <c r="B75" s="401" t="str">
        <f t="shared" si="4"/>
        <v>Turnout: % of Voting-age Citizens: 2020:</v>
      </c>
      <c r="C75" s="402" t="str">
        <f>IF(F75="","",IF(F75=3,INDEX(Report!$A$61:$T$117,E75,20),IF(OR(F75=7,F75=8,F75=9,F75=14,F75=17),TEXT(INDEX(Report!$A$1:$T$57,E75,F75),"0%"),IF(F75=5,TEXT(INDEX(Report!$A$1:$T$57,E75,F75),"$#,##0"),INDEX(Report!$A$1:$T$57,E75,F75)))))</f>
        <v>66%</v>
      </c>
      <c r="D75" s="403">
        <f>IF(F75="","",IF(F75=2,D$1,IF(F75=3,INDEX(Report!$A$1:$T$57,E75,20),INDEX(Report!$A$61:$T$117,E75,F75)-0.2)))</f>
        <v>2.1885034863952608</v>
      </c>
      <c r="E75" s="402">
        <f t="shared" si="1"/>
        <v>9</v>
      </c>
      <c r="F75" s="402">
        <f t="shared" si="5"/>
        <v>7</v>
      </c>
    </row>
    <row r="76" spans="1:6" x14ac:dyDescent="0.3">
      <c r="A76" s="401" t="str">
        <f t="shared" si="6"/>
        <v>Turnout</v>
      </c>
      <c r="B76" s="401" t="str">
        <f t="shared" si="4"/>
        <v>Ratio of 18-24 Turnout to 25+ Turnout: 2020:</v>
      </c>
      <c r="C76" s="402" t="str">
        <f>IF(F76="","",IF(F76=3,INDEX(Report!$A$61:$T$117,E76,20),IF(OR(F76=7,F76=8,F76=9,F76=14,F76=17),TEXT(INDEX(Report!$A$1:$T$57,E76,F76),"0%"),IF(F76=5,TEXT(INDEX(Report!$A$1:$T$57,E76,F76),"$#,##0"),INDEX(Report!$A$1:$T$57,E76,F76)))))</f>
        <v>70%</v>
      </c>
      <c r="D76" s="403">
        <f>IF(F76="","",IF(F76=2,D$1,IF(F76=3,INDEX(Report!$A$1:$T$57,E76,20),INDEX(Report!$A$61:$T$117,E76,F76)-0.2)))</f>
        <v>2.0116124729214371</v>
      </c>
      <c r="E76" s="402">
        <f t="shared" si="1"/>
        <v>9</v>
      </c>
      <c r="F76" s="402">
        <f t="shared" si="5"/>
        <v>8</v>
      </c>
    </row>
    <row r="77" spans="1:6" x14ac:dyDescent="0.3">
      <c r="A77" s="401" t="str">
        <f t="shared" si="6"/>
        <v>Turnout</v>
      </c>
      <c r="B77" s="401" t="str">
        <f t="shared" si="4"/>
        <v>Ratio of Minority Turnout to White Turnout: 2020:</v>
      </c>
      <c r="C77" s="402" t="str">
        <f>IF(F77="","",IF(F77=3,INDEX(Report!$A$61:$T$117,E77,20),IF(OR(F77=7,F77=8,F77=9,F77=14,F77=17),TEXT(INDEX(Report!$A$1:$T$57,E77,F77),"0%"),IF(F77=5,TEXT(INDEX(Report!$A$1:$T$57,E77,F77),"$#,##0"),INDEX(Report!$A$1:$T$57,E77,F77)))))</f>
        <v>83%</v>
      </c>
      <c r="D77" s="403">
        <f>IF(F77="","",IF(F77=2,D$1,IF(F77=3,INDEX(Report!$A$1:$T$57,E77,20),INDEX(Report!$A$61:$T$117,E77,F77)-0.2)))</f>
        <v>3.0220050548363058</v>
      </c>
      <c r="E77" s="402">
        <f t="shared" si="1"/>
        <v>9</v>
      </c>
      <c r="F77" s="402">
        <f t="shared" si="5"/>
        <v>9</v>
      </c>
    </row>
    <row r="78" spans="1:6" s="397" customFormat="1" x14ac:dyDescent="0.3">
      <c r="A78" s="397" t="str">
        <f t="shared" si="6"/>
        <v>Access</v>
      </c>
      <c r="B78" s="397" t="str">
        <f t="shared" si="4"/>
        <v>ACCESS TO VOTING</v>
      </c>
      <c r="C78" s="398" t="str">
        <f>IF(F78="","",IF(F78=3,INDEX(Report!$A$61:$T$117,E78,20),IF(OR(F78=7,F78=8,F78=9,F78=14,F78=17),TEXT(INDEX(Report!$A$1:$T$57,E78,F78),"0%"),IF(F78=5,TEXT(INDEX(Report!$A$1:$T$57,E78,F78),"$#,##0"),INDEX(Report!$A$1:$T$57,E78,F78)))))</f>
        <v/>
      </c>
      <c r="D78" s="399" t="str">
        <f>IF(F78="","",IF(F78=2,D$1,IF(F78=3,INDEX(Report!$A$1:$T$57,E78,20),INDEX(Report!$A$61:$T$117,E78,F78)-0.2)))</f>
        <v/>
      </c>
      <c r="E78" s="398">
        <f t="shared" si="1"/>
        <v>9</v>
      </c>
      <c r="F78" s="398" t="str">
        <f t="shared" si="5"/>
        <v/>
      </c>
    </row>
    <row r="79" spans="1:6" x14ac:dyDescent="0.3">
      <c r="A79" s="401" t="str">
        <f t="shared" si="6"/>
        <v>Access</v>
      </c>
      <c r="B79" s="401" t="str">
        <f t="shared" si="4"/>
        <v>Weekend Early Voting: State Minimum 2021:</v>
      </c>
      <c r="C79" s="402" t="str">
        <f>IF(F79="","",IF(F79=3,INDEX(Report!$A$61:$T$117,E79,20),IF(OR(F79=7,F79=8,F79=9,F79=14,F79=17),TEXT(INDEX(Report!$A$1:$T$57,E79,F79),"0%"),IF(F79=5,TEXT(INDEX(Report!$A$1:$T$57,E79,F79),"$#,##0"),INDEX(Report!$A$1:$T$57,E79,F79)))))</f>
        <v>No rule</v>
      </c>
      <c r="D79" s="403">
        <f>IF(F79="","",IF(F79=2,D$1,IF(F79=3,INDEX(Report!$A$1:$T$57,E79,20),INDEX(Report!$A$61:$T$117,E79,F79)-0.2)))</f>
        <v>0</v>
      </c>
      <c r="E79" s="402">
        <f t="shared" si="1"/>
        <v>9</v>
      </c>
      <c r="F79" s="402">
        <f t="shared" si="5"/>
        <v>10</v>
      </c>
    </row>
    <row r="80" spans="1:6" x14ac:dyDescent="0.3">
      <c r="A80" s="401" t="str">
        <f t="shared" si="6"/>
        <v>Access</v>
      </c>
      <c r="B80" s="401" t="str">
        <f t="shared" si="4"/>
        <v>Access to Vote by Mail (VBM): 2020:</v>
      </c>
      <c r="C80" s="402" t="str">
        <f>IF(F80="","",IF(F80=3,INDEX(Report!$A$61:$T$117,E80,20),IF(OR(F80=7,F80=8,F80=9,F80=14,F80=17),TEXT(INDEX(Report!$A$1:$T$57,E80,F80),"0%"),IF(F80=5,TEXT(INDEX(Report!$A$1:$T$57,E80,F80),"$#,##0"),INDEX(Report!$A$1:$T$57,E80,F80)))))</f>
        <v>Broad VBM: if Voter asks</v>
      </c>
      <c r="D80" s="403">
        <f>IF(F80="","",IF(F80=2,D$1,IF(F80=3,INDEX(Report!$A$1:$T$57,E80,20),INDEX(Report!$A$61:$T$117,E80,F80)-0.2)))</f>
        <v>3</v>
      </c>
      <c r="E80" s="402">
        <f t="shared" si="1"/>
        <v>9</v>
      </c>
      <c r="F80" s="402">
        <f t="shared" si="5"/>
        <v>11</v>
      </c>
    </row>
    <row r="81" spans="1:6" x14ac:dyDescent="0.3">
      <c r="A81" s="401" t="str">
        <f t="shared" si="6"/>
        <v>Access</v>
      </c>
      <c r="B81" s="401" t="str">
        <f t="shared" si="4"/>
        <v>Number of Days when Voters Can Cure Signature Problems after Election Day:</v>
      </c>
      <c r="C81" s="402">
        <f>IF(F81="","",IF(F81=3,INDEX(Report!$A$61:$T$117,E81,20),IF(OR(F81=7,F81=8,F81=9,F81=14,F81=17),TEXT(INDEX(Report!$A$1:$T$57,E81,F81),"0%"),IF(F81=5,TEXT(INDEX(Report!$A$1:$T$57,E81,F81),"$#,##0"),INDEX(Report!$A$1:$T$57,E81,F81)))))</f>
        <v>7</v>
      </c>
      <c r="D81" s="403">
        <f>IF(F81="","",IF(F81=2,D$1,IF(F81=3,INDEX(Report!$A$1:$T$57,E81,20),INDEX(Report!$A$61:$T$117,E81,F81)-0.2)))</f>
        <v>5</v>
      </c>
      <c r="E81" s="402">
        <f t="shared" si="1"/>
        <v>9</v>
      </c>
      <c r="F81" s="402">
        <f t="shared" si="5"/>
        <v>12</v>
      </c>
    </row>
    <row r="82" spans="1:6" x14ac:dyDescent="0.3">
      <c r="A82" s="401" t="str">
        <f t="shared" si="6"/>
        <v>Access</v>
      </c>
      <c r="B82" s="401" t="str">
        <f t="shared" si="4"/>
        <v>Do They Maintain VBM List Well with Address Changes &amp; Deaths?</v>
      </c>
      <c r="C82" s="402" t="str">
        <f>IF(F82="","",IF(F82=3,INDEX(Report!$A$61:$T$117,E82,20),IF(OR(F82=7,F82=8,F82=9,F82=14,F82=17),TEXT(INDEX(Report!$A$1:$T$57,E82,F82),"0%"),IF(F82=5,TEXT(INDEX(Report!$A$1:$T$57,E82,F82),"$#,##0"),INDEX(Report!$A$1:$T$57,E82,F82)))))</f>
        <v>Yes</v>
      </c>
      <c r="D82" s="403">
        <f>IF(F82="","",IF(F82=2,D$1,IF(F82=3,INDEX(Report!$A$1:$T$57,E82,20),INDEX(Report!$A$61:$T$117,E82,F82)-0.2)))</f>
        <v>5</v>
      </c>
      <c r="E82" s="402">
        <f t="shared" si="1"/>
        <v>9</v>
      </c>
      <c r="F82" s="402">
        <f t="shared" si="5"/>
        <v>13</v>
      </c>
    </row>
    <row r="83" spans="1:6" x14ac:dyDescent="0.3">
      <c r="A83" s="401" t="str">
        <f t="shared" si="6"/>
        <v>Access</v>
      </c>
      <c r="B83" s="401" t="str">
        <f t="shared" si="4"/>
        <v>Extent of Review of VBM: Rejection Rate: 2018:</v>
      </c>
      <c r="C83" s="402" t="str">
        <f>IF(F83="","",IF(F83=3,INDEX(Report!$A$61:$T$117,E83,20),IF(OR(F83=7,F83=8,F83=9,F83=14,F83=17),TEXT(INDEX(Report!$A$1:$T$57,E83,F83),"0%"),IF(F83=5,TEXT(INDEX(Report!$A$1:$T$57,E83,F83),"$#,##0"),INDEX(Report!$A$1:$T$57,E83,F83)))))</f>
        <v>0%</v>
      </c>
      <c r="D83" s="403">
        <f>IF(F83="","",IF(F83=2,D$1,IF(F83=3,INDEX(Report!$A$1:$T$57,E83,20),INDEX(Report!$A$61:$T$117,E83,F83)-0.2)))</f>
        <v>3</v>
      </c>
      <c r="E83" s="402">
        <f t="shared" si="1"/>
        <v>9</v>
      </c>
      <c r="F83" s="402">
        <f t="shared" si="5"/>
        <v>14</v>
      </c>
    </row>
    <row r="84" spans="1:6" s="397" customFormat="1" x14ac:dyDescent="0.3">
      <c r="A84" s="397" t="str">
        <f t="shared" si="6"/>
        <v>Checking</v>
      </c>
      <c r="B84" s="397" t="str">
        <f t="shared" si="4"/>
        <v>CHECKING ELECTION RESULTS</v>
      </c>
      <c r="C84" s="398" t="str">
        <f>IF(F84="","",IF(F84=3,INDEX(Report!$A$61:$T$117,E84,20),IF(OR(F84=7,F84=8,F84=9,F84=14,F84=17),TEXT(INDEX(Report!$A$1:$T$57,E84,F84),"0%"),IF(F84=5,TEXT(INDEX(Report!$A$1:$T$57,E84,F84),"$#,##0"),INDEX(Report!$A$1:$T$57,E84,F84)))))</f>
        <v/>
      </c>
      <c r="D84" s="399" t="str">
        <f>IF(F84="","",IF(F84=2,D$1,IF(F84=3,INDEX(Report!$A$1:$T$57,E84,20),INDEX(Report!$A$61:$T$117,E84,F84)-0.2)))</f>
        <v/>
      </c>
      <c r="E84" s="398">
        <f t="shared" si="1"/>
        <v>9</v>
      </c>
      <c r="F84" s="398" t="str">
        <f t="shared" si="5"/>
        <v/>
      </c>
    </row>
    <row r="85" spans="1:6" x14ac:dyDescent="0.3">
      <c r="A85" s="401" t="str">
        <f t="shared" si="6"/>
        <v>Checking</v>
      </c>
      <c r="B85" s="401" t="str">
        <f t="shared" si="4"/>
        <v>Handmarked Paper Ballots or Printed by Touchscreen? 2022:</v>
      </c>
      <c r="C85" s="402" t="str">
        <f>IF(F85="","",IF(F85=3,INDEX(Report!$A$61:$T$117,E85,20),IF(OR(F85=7,F85=8,F85=9,F85=14,F85=17),TEXT(INDEX(Report!$A$1:$T$57,E85,F85),"0%"),IF(F85=5,TEXT(INDEX(Report!$A$1:$T$57,E85,F85),"$#,##0"),INDEX(Report!$A$1:$T$57,E85,F85)))))</f>
        <v>Handmark. Touchscreen can print ballot for accessibility</v>
      </c>
      <c r="D85" s="403">
        <f>IF(F85="","",IF(F85=2,D$1,IF(F85=3,INDEX(Report!$A$1:$T$57,E85,20),INDEX(Report!$A$61:$T$117,E85,F85)-0.2)))</f>
        <v>5</v>
      </c>
      <c r="E85" s="402">
        <f t="shared" si="1"/>
        <v>9</v>
      </c>
      <c r="F85" s="402">
        <f t="shared" si="5"/>
        <v>15</v>
      </c>
    </row>
    <row r="86" spans="1:6" x14ac:dyDescent="0.3">
      <c r="A86" s="401" t="str">
        <f t="shared" si="6"/>
        <v>Checking</v>
      </c>
      <c r="B86" s="401" t="str">
        <f t="shared" si="4"/>
        <v>Do They Audit Results by Hand Tallying Some Ballots?</v>
      </c>
      <c r="C86" s="402" t="str">
        <f>IF(F86="","",IF(F86=3,INDEX(Report!$A$61:$T$117,E86,20),IF(OR(F86=7,F86=8,F86=9,F86=14,F86=17),TEXT(INDEX(Report!$A$1:$T$57,E86,F86),"0%"),IF(F86=5,TEXT(INDEX(Report!$A$1:$T$57,E86,F86),"$#,##0"),INDEX(Report!$A$1:$T$57,E86,F86)))))</f>
        <v>Hand tally. Exclude provisionals +counties where a party refuses</v>
      </c>
      <c r="D86" s="403">
        <f>IF(F86="","",IF(F86=2,D$1,IF(F86=3,INDEX(Report!$A$1:$T$57,E86,20),INDEX(Report!$A$61:$T$117,E86,F86)-0.2)))</f>
        <v>3</v>
      </c>
      <c r="E86" s="402">
        <f t="shared" si="1"/>
        <v>9</v>
      </c>
      <c r="F86" s="402">
        <f t="shared" si="5"/>
        <v>16</v>
      </c>
    </row>
    <row r="87" spans="1:6" x14ac:dyDescent="0.3">
      <c r="A87" s="401" t="str">
        <f t="shared" si="6"/>
        <v>Checking</v>
      </c>
      <c r="B87" s="401" t="str">
        <f t="shared" si="4"/>
        <v>How Big Is Audit Sample?</v>
      </c>
      <c r="C87" s="402" t="str">
        <f>IF(F87="","",IF(F87=3,INDEX(Report!$A$61:$T$117,E87,20),IF(OR(F87=7,F87=8,F87=9,F87=14,F87=17),TEXT(INDEX(Report!$A$1:$T$57,E87,F87),"0%"),IF(F87=5,TEXT(INDEX(Report!$A$1:$T$57,E87,F87),"$#,##0"),INDEX(Report!$A$1:$T$57,E87,F87)))))</f>
        <v>1%-2%</v>
      </c>
      <c r="D87" s="403">
        <f>IF(F87="","",IF(F87=2,D$1,IF(F87=3,INDEX(Report!$A$1:$T$57,E87,20),INDEX(Report!$A$61:$T$117,E87,F87)-0.2)))</f>
        <v>1</v>
      </c>
      <c r="E87" s="402">
        <f t="shared" si="1"/>
        <v>9</v>
      </c>
      <c r="F87" s="402">
        <f t="shared" si="5"/>
        <v>17</v>
      </c>
    </row>
    <row r="88" spans="1:6" x14ac:dyDescent="0.3">
      <c r="A88" s="401" t="str">
        <f t="shared" si="6"/>
        <v>Checking</v>
      </c>
      <c r="B88" s="401" t="str">
        <f t="shared" si="4"/>
        <v>Number of Contests Audited:</v>
      </c>
      <c r="C88" s="402" t="str">
        <f>IF(F88="","",IF(F88=3,INDEX(Report!$A$61:$T$117,E88,20),IF(OR(F88=7,F88=8,F88=9,F88=14,F88=17),TEXT(INDEX(Report!$A$1:$T$57,E88,F88),"0%"),IF(F88=5,TEXT(INDEX(Report!$A$1:$T$57,E88,F88),"$#,##0"),INDEX(Report!$A$1:$T$57,E88,F88)))))</f>
        <v>5 random</v>
      </c>
      <c r="D88" s="403">
        <f>IF(F88="","",IF(F88=2,D$1,IF(F88=3,INDEX(Report!$A$1:$T$57,E88,20),INDEX(Report!$A$61:$T$117,E88,F88)-0.2)))</f>
        <v>3.5</v>
      </c>
      <c r="E88" s="402">
        <f t="shared" si="1"/>
        <v>9</v>
      </c>
      <c r="F88" s="402">
        <f t="shared" si="5"/>
        <v>18</v>
      </c>
    </row>
    <row r="89" spans="1:6" x14ac:dyDescent="0.3">
      <c r="A89" s="401" t="str">
        <f t="shared" si="6"/>
        <v>Checking</v>
      </c>
      <c r="B89" s="401" t="str">
        <f t="shared" si="4"/>
        <v>Can Public Recount with Copies of Ballots?</v>
      </c>
      <c r="C89" s="402" t="str">
        <f>IF(F89="","",IF(F89=3,INDEX(Report!$A$61:$T$117,E89,20),IF(OR(F89=7,F89=8,F89=9,F89=14,F89=17),TEXT(INDEX(Report!$A$1:$T$57,E89,F89),"0%"),IF(F89=5,TEXT(INDEX(Report!$A$1:$T$57,E89,F89),"$#,##0"),INDEX(Report!$A$1:$T$57,E89,F89)))))</f>
        <v>No ballots or images</v>
      </c>
      <c r="D89" s="403">
        <f>IF(F89="","",IF(F89=2,D$1,IF(F89=3,INDEX(Report!$A$1:$T$57,E89,20),INDEX(Report!$A$61:$T$117,E89,F89)-0.2)))</f>
        <v>0</v>
      </c>
      <c r="E89" s="402">
        <f t="shared" ref="E89" si="7">E67+1</f>
        <v>9</v>
      </c>
      <c r="F89" s="402">
        <f t="shared" si="5"/>
        <v>19</v>
      </c>
    </row>
    <row r="90" spans="1:6" s="397" customFormat="1" x14ac:dyDescent="0.3">
      <c r="A90" s="397" t="str">
        <f>A68</f>
        <v>State</v>
      </c>
      <c r="B90" s="397" t="str">
        <f>B68</f>
        <v>|</v>
      </c>
      <c r="C90" s="398" t="str">
        <f>IF(F90="","",IF(F90=3,INDEX(Report!$A$61:$T$117,E90,20),IF(OR(F90=7,F90=8,F90=9,F90=14,F90=17),TEXT(INDEX(Report!$A$1:$T$57,E90,F90),"0%"),IF(F90=5,TEXT(INDEX(Report!$A$1:$T$57,E90,F90),"$#,##0"),INDEX(Report!$A$1:$T$57,E90,F90)))))</f>
        <v>Arkansas</v>
      </c>
      <c r="D90" s="399" t="str">
        <f>IF(F90="","",IF(F90=2,D$1,IF(F90=3,INDEX(Report!$A$1:$T$57,E90,20),INDEX(Report!$A$61:$T$117,E90,F90)-0.2)))</f>
        <v>Score (Scale 0-5)</v>
      </c>
      <c r="E90" s="398">
        <f t="shared" si="1"/>
        <v>10</v>
      </c>
      <c r="F90" s="398">
        <f>IF(F68&lt;&gt;"",F68,"")</f>
        <v>2</v>
      </c>
    </row>
    <row r="91" spans="1:6" s="397" customFormat="1" x14ac:dyDescent="0.3">
      <c r="A91" s="397" t="str">
        <f>A69</f>
        <v>Grade</v>
      </c>
      <c r="B91" s="397" t="str">
        <f t="shared" si="4"/>
        <v>Overall Grade, Total score is on scale 0-80 (item scores are 0-5)</v>
      </c>
      <c r="C91" s="398" t="str">
        <f>IF(F91="","",IF(F91=3,INDEX(Report!$A$61:$T$117,E91,20),IF(OR(F91=7,F91=8,F91=9,F91=14,F91=17),TEXT(INDEX(Report!$A$1:$T$57,E91,F91),"0%"),IF(F91=5,TEXT(INDEX(Report!$A$1:$T$57,E91,F91),"$#,##0"),INDEX(Report!$A$1:$T$57,E91,F91)))))</f>
        <v>C</v>
      </c>
      <c r="D91" s="399">
        <f>IF(F91="","",IF(F91=2,D$1,IF(F91=3,INDEX(Report!$A$1:$T$57,E91,20),INDEX(Report!$A$61:$T$117,E91,F91)-0.2)))</f>
        <v>26.251886837728296</v>
      </c>
      <c r="E91" s="398">
        <f t="shared" ref="E91:E154" si="8">E69+1</f>
        <v>10</v>
      </c>
      <c r="F91" s="398">
        <f t="shared" si="5"/>
        <v>3</v>
      </c>
    </row>
    <row r="92" spans="1:6" s="397" customFormat="1" x14ac:dyDescent="0.3">
      <c r="A92" s="397" t="str">
        <f t="shared" si="6"/>
        <v>Campaigns</v>
      </c>
      <c r="B92" s="397" t="str">
        <f t="shared" si="4"/>
        <v>CAMPAIGNS</v>
      </c>
      <c r="C92" s="398" t="str">
        <f>IF(F92="","",IF(F92=3,INDEX(Report!$A$61:$T$117,E92,20),IF(OR(F92=7,F92=8,F92=9,F92=14,F92=17),TEXT(INDEX(Report!$A$1:$T$57,E92,F92),"0%"),IF(F92=5,TEXT(INDEX(Report!$A$1:$T$57,E92,F92),"$#,##0"),INDEX(Report!$A$1:$T$57,E92,F92)))))</f>
        <v/>
      </c>
      <c r="D92" s="399" t="str">
        <f>IF(F92="","",IF(F92=2,D$1,IF(F92=3,INDEX(Report!$A$1:$T$57,E92,20),INDEX(Report!$A$61:$T$117,E92,F92)-0.2)))</f>
        <v/>
      </c>
      <c r="E92" s="398">
        <f t="shared" si="8"/>
        <v>10</v>
      </c>
      <c r="F92" s="398" t="str">
        <f t="shared" si="5"/>
        <v/>
      </c>
    </row>
    <row r="93" spans="1:6" x14ac:dyDescent="0.3">
      <c r="A93" s="401" t="str">
        <f t="shared" si="6"/>
        <v>Campaigns</v>
      </c>
      <c r="B93" s="401" t="str">
        <f t="shared" si="4"/>
        <v>Nonpartisan or Bipartisan Redistricting to Avoid Gerrymanders</v>
      </c>
      <c r="C93" s="402" t="str">
        <f>IF(F93="","",IF(F93=3,INDEX(Report!$A$61:$T$117,E93,20),IF(OR(F93=7,F93=8,F93=9,F93=14,F93=17),TEXT(INDEX(Report!$A$1:$T$57,E93,F93),"0%"),IF(F93=5,TEXT(INDEX(Report!$A$1:$T$57,E93,F93),"$#,##0"),INDEX(Report!$A$1:$T$57,E93,F93)))))</f>
        <v>Partisan officials</v>
      </c>
      <c r="D93" s="403">
        <f>IF(F93="","",IF(F93=2,D$1,IF(F93=3,INDEX(Report!$A$1:$T$57,E93,20),INDEX(Report!$A$61:$T$117,E93,F93)-0.2)))</f>
        <v>0</v>
      </c>
      <c r="E93" s="402">
        <f t="shared" si="8"/>
        <v>10</v>
      </c>
      <c r="F93" s="402">
        <f t="shared" si="5"/>
        <v>4</v>
      </c>
    </row>
    <row r="94" spans="1:6" x14ac:dyDescent="0.3">
      <c r="A94" s="401" t="str">
        <f t="shared" si="6"/>
        <v>Campaigns</v>
      </c>
      <c r="B94" s="401" t="str">
        <f t="shared" si="4"/>
        <v>Contribution Limit per 4 Years per Candidate</v>
      </c>
      <c r="C94" s="402" t="str">
        <f>IF(F94="","",IF(F94=3,INDEX(Report!$A$61:$T$117,E94,20),IF(OR(F94=7,F94=8,F94=9,F94=14,F94=17),TEXT(INDEX(Report!$A$1:$T$57,E94,F94),"0%"),IF(F94=5,TEXT(INDEX(Report!$A$1:$T$57,E94,F94),"$#,##0"),INDEX(Report!$A$1:$T$57,E94,F94)))))</f>
        <v>$8,100</v>
      </c>
      <c r="D94" s="403">
        <f>IF(F94="","",IF(F94=2,D$1,IF(F94=3,INDEX(Report!$A$1:$T$57,E94,20),INDEX(Report!$A$61:$T$117,E94,F94)-0.2)))</f>
        <v>1</v>
      </c>
      <c r="E94" s="402">
        <f t="shared" si="8"/>
        <v>10</v>
      </c>
      <c r="F94" s="402">
        <f t="shared" si="5"/>
        <v>5</v>
      </c>
    </row>
    <row r="95" spans="1:6" x14ac:dyDescent="0.3">
      <c r="A95" s="401" t="str">
        <f t="shared" si="6"/>
        <v>Campaigns</v>
      </c>
      <c r="B95" s="401" t="str">
        <f t="shared" si="4"/>
        <v>Public Campaign Finance for Governor+Legislature:</v>
      </c>
      <c r="C95" s="402" t="str">
        <f>IF(F95="","",IF(F95=3,INDEX(Report!$A$61:$T$117,E95,20),IF(OR(F95=7,F95=8,F95=9,F95=14,F95=17),TEXT(INDEX(Report!$A$1:$T$57,E95,F95),"0%"),IF(F95=5,TEXT(INDEX(Report!$A$1:$T$57,E95,F95),"$#,##0"),INDEX(Report!$A$1:$T$57,E95,F95)))))</f>
        <v>Neither</v>
      </c>
      <c r="D95" s="403">
        <f>IF(F95="","",IF(F95=2,D$1,IF(F95=3,INDEX(Report!$A$1:$T$57,E95,20),INDEX(Report!$A$61:$T$117,E95,F95)-0.2)))</f>
        <v>0</v>
      </c>
      <c r="E95" s="402">
        <f t="shared" si="8"/>
        <v>10</v>
      </c>
      <c r="F95" s="402">
        <f t="shared" si="5"/>
        <v>6</v>
      </c>
    </row>
    <row r="96" spans="1:6" s="397" customFormat="1" x14ac:dyDescent="0.3">
      <c r="A96" s="397" t="str">
        <f t="shared" si="6"/>
        <v>Turnout</v>
      </c>
      <c r="B96" s="397" t="str">
        <f t="shared" si="4"/>
        <v>TURNOUT</v>
      </c>
      <c r="C96" s="398" t="str">
        <f>IF(F96="","",IF(F96=3,INDEX(Report!$A$61:$T$117,E96,20),IF(OR(F96=7,F96=8,F96=9,F96=14,F96=17),TEXT(INDEX(Report!$A$1:$T$57,E96,F96),"0%"),IF(F96=5,TEXT(INDEX(Report!$A$1:$T$57,E96,F96),"$#,##0"),INDEX(Report!$A$1:$T$57,E96,F96)))))</f>
        <v/>
      </c>
      <c r="D96" s="399" t="str">
        <f>IF(F96="","",IF(F96=2,D$1,IF(F96=3,INDEX(Report!$A$1:$T$57,E96,20),INDEX(Report!$A$61:$T$117,E96,F96)-0.2)))</f>
        <v/>
      </c>
      <c r="E96" s="398">
        <f t="shared" si="8"/>
        <v>10</v>
      </c>
      <c r="F96" s="398" t="str">
        <f t="shared" si="5"/>
        <v/>
      </c>
    </row>
    <row r="97" spans="1:6" x14ac:dyDescent="0.3">
      <c r="A97" s="401" t="str">
        <f t="shared" si="6"/>
        <v>Turnout</v>
      </c>
      <c r="B97" s="401" t="str">
        <f t="shared" si="4"/>
        <v>Turnout: % of Voting-age Citizens: 2020:</v>
      </c>
      <c r="C97" s="402" t="str">
        <f>IF(F97="","",IF(F97=3,INDEX(Report!$A$61:$T$117,E97,20),IF(OR(F97=7,F97=8,F97=9,F97=14,F97=17),TEXT(INDEX(Report!$A$1:$T$57,E97,F97),"0%"),IF(F97=5,TEXT(INDEX(Report!$A$1:$T$57,E97,F97),"$#,##0"),INDEX(Report!$A$1:$T$57,E97,F97)))))</f>
        <v>56%</v>
      </c>
      <c r="D97" s="403">
        <f>IF(F97="","",IF(F97=2,D$1,IF(F97=3,INDEX(Report!$A$1:$T$57,E97,20),INDEX(Report!$A$61:$T$117,E97,F97)-0.2)))</f>
        <v>0.21593845595195321</v>
      </c>
      <c r="E97" s="402">
        <f t="shared" si="8"/>
        <v>10</v>
      </c>
      <c r="F97" s="402">
        <f t="shared" si="5"/>
        <v>7</v>
      </c>
    </row>
    <row r="98" spans="1:6" x14ac:dyDescent="0.3">
      <c r="A98" s="401" t="str">
        <f t="shared" si="6"/>
        <v>Turnout</v>
      </c>
      <c r="B98" s="401" t="str">
        <f t="shared" si="4"/>
        <v>Ratio of 18-24 Turnout to 25+ Turnout: 2020:</v>
      </c>
      <c r="C98" s="402" t="str">
        <f>IF(F98="","",IF(F98=3,INDEX(Report!$A$61:$T$117,E98,20),IF(OR(F98=7,F98=8,F98=9,F98=14,F98=17),TEXT(INDEX(Report!$A$1:$T$57,E98,F98),"0%"),IF(F98=5,TEXT(INDEX(Report!$A$1:$T$57,E98,F98),"$#,##0"),INDEX(Report!$A$1:$T$57,E98,F98)))))</f>
        <v>57%</v>
      </c>
      <c r="D98" s="403">
        <f>IF(F98="","",IF(F98=2,D$1,IF(F98=3,INDEX(Report!$A$1:$T$57,E98,20),INDEX(Report!$A$61:$T$117,E98,F98)-0.2)))</f>
        <v>0.74062288229218209</v>
      </c>
      <c r="E98" s="402">
        <f t="shared" si="8"/>
        <v>10</v>
      </c>
      <c r="F98" s="402">
        <f t="shared" si="5"/>
        <v>8</v>
      </c>
    </row>
    <row r="99" spans="1:6" x14ac:dyDescent="0.3">
      <c r="A99" s="401" t="str">
        <f t="shared" si="6"/>
        <v>Turnout</v>
      </c>
      <c r="B99" s="401" t="str">
        <f t="shared" si="4"/>
        <v>Ratio of Minority Turnout to White Turnout: 2020:</v>
      </c>
      <c r="C99" s="402" t="str">
        <f>IF(F99="","",IF(F99=3,INDEX(Report!$A$61:$T$117,E99,20),IF(OR(F99=7,F99=8,F99=9,F99=14,F99=17),TEXT(INDEX(Report!$A$1:$T$57,E99,F99),"0%"),IF(F99=5,TEXT(INDEX(Report!$A$1:$T$57,E99,F99),"$#,##0"),INDEX(Report!$A$1:$T$57,E99,F99)))))</f>
        <v>75%</v>
      </c>
      <c r="D99" s="403">
        <f>IF(F99="","",IF(F99=2,D$1,IF(F99=3,INDEX(Report!$A$1:$T$57,E99,20),INDEX(Report!$A$61:$T$117,E99,F99)-0.2)))</f>
        <v>2.2953254994841585</v>
      </c>
      <c r="E99" s="402">
        <f t="shared" si="8"/>
        <v>10</v>
      </c>
      <c r="F99" s="402">
        <f t="shared" si="5"/>
        <v>9</v>
      </c>
    </row>
    <row r="100" spans="1:6" s="397" customFormat="1" x14ac:dyDescent="0.3">
      <c r="A100" s="397" t="str">
        <f t="shared" si="6"/>
        <v>Access</v>
      </c>
      <c r="B100" s="397" t="str">
        <f t="shared" si="4"/>
        <v>ACCESS TO VOTING</v>
      </c>
      <c r="C100" s="398" t="str">
        <f>IF(F100="","",IF(F100=3,INDEX(Report!$A$61:$T$117,E100,20),IF(OR(F100=7,F100=8,F100=9,F100=14,F100=17),TEXT(INDEX(Report!$A$1:$T$57,E100,F100),"0%"),IF(F100=5,TEXT(INDEX(Report!$A$1:$T$57,E100,F100),"$#,##0"),INDEX(Report!$A$1:$T$57,E100,F100)))))</f>
        <v/>
      </c>
      <c r="D100" s="399" t="str">
        <f>IF(F100="","",IF(F100=2,D$1,IF(F100=3,INDEX(Report!$A$1:$T$57,E100,20),INDEX(Report!$A$61:$T$117,E100,F100)-0.2)))</f>
        <v/>
      </c>
      <c r="E100" s="398">
        <f t="shared" si="8"/>
        <v>10</v>
      </c>
      <c r="F100" s="398" t="str">
        <f t="shared" si="5"/>
        <v/>
      </c>
    </row>
    <row r="101" spans="1:6" x14ac:dyDescent="0.3">
      <c r="A101" s="401" t="str">
        <f t="shared" si="6"/>
        <v>Access</v>
      </c>
      <c r="B101" s="401" t="str">
        <f t="shared" si="4"/>
        <v>Weekend Early Voting: State Minimum 2021:</v>
      </c>
      <c r="C101" s="402" t="str">
        <f>IF(F101="","",IF(F101=3,INDEX(Report!$A$61:$T$117,E101,20),IF(OR(F101=7,F101=8,F101=9,F101=14,F101=17),TEXT(INDEX(Report!$A$1:$T$57,E101,F101),"0%"),IF(F101=5,TEXT(INDEX(Report!$A$1:$T$57,E101,F101),"$#,##0"),INDEX(Report!$A$1:$T$57,E101,F101)))))</f>
        <v>No rule</v>
      </c>
      <c r="D101" s="403">
        <f>IF(F101="","",IF(F101=2,D$1,IF(F101=3,INDEX(Report!$A$1:$T$57,E101,20),INDEX(Report!$A$61:$T$117,E101,F101)-0.2)))</f>
        <v>0</v>
      </c>
      <c r="E101" s="402">
        <f t="shared" si="8"/>
        <v>10</v>
      </c>
      <c r="F101" s="402">
        <f t="shared" si="5"/>
        <v>10</v>
      </c>
    </row>
    <row r="102" spans="1:6" x14ac:dyDescent="0.3">
      <c r="A102" s="401" t="str">
        <f t="shared" si="6"/>
        <v>Access</v>
      </c>
      <c r="B102" s="401" t="str">
        <f t="shared" si="4"/>
        <v>Access to Vote by Mail (VBM): 2020:</v>
      </c>
      <c r="C102" s="402" t="str">
        <f>IF(F102="","",IF(F102=3,INDEX(Report!$A$61:$T$117,E102,20),IF(OR(F102=7,F102=8,F102=9,F102=14,F102=17),TEXT(INDEX(Report!$A$1:$T$57,E102,F102),"0%"),IF(F102=5,TEXT(INDEX(Report!$A$1:$T$57,E102,F102),"$#,##0"),INDEX(Report!$A$1:$T$57,E102,F102)))))</f>
        <v>Broad VBM: if Voter asks</v>
      </c>
      <c r="D102" s="403">
        <f>IF(F102="","",IF(F102=2,D$1,IF(F102=3,INDEX(Report!$A$1:$T$57,E102,20),INDEX(Report!$A$61:$T$117,E102,F102)-0.2)))</f>
        <v>3</v>
      </c>
      <c r="E102" s="402">
        <f t="shared" si="8"/>
        <v>10</v>
      </c>
      <c r="F102" s="402">
        <f t="shared" si="5"/>
        <v>11</v>
      </c>
    </row>
    <row r="103" spans="1:6" x14ac:dyDescent="0.3">
      <c r="A103" s="401" t="str">
        <f t="shared" si="6"/>
        <v>Access</v>
      </c>
      <c r="B103" s="401" t="str">
        <f t="shared" si="4"/>
        <v>Number of Days when Voters Can Cure Signature Problems after Election Day:</v>
      </c>
      <c r="C103" s="402" t="str">
        <f>IF(F103="","",IF(F103=3,INDEX(Report!$A$61:$T$117,E103,20),IF(OR(F103=7,F103=8,F103=9,F103=14,F103=17),TEXT(INDEX(Report!$A$1:$T$57,E103,F103),"0%"),IF(F103=5,TEXT(INDEX(Report!$A$1:$T$57,E103,F103),"$#,##0"),INDEX(Report!$A$1:$T$57,E103,F103)))))</f>
        <v>No cure</v>
      </c>
      <c r="D103" s="403">
        <f>IF(F103="","",IF(F103=2,D$1,IF(F103=3,INDEX(Report!$A$1:$T$57,E103,20),INDEX(Report!$A$61:$T$117,E103,F103)-0.2)))</f>
        <v>0</v>
      </c>
      <c r="E103" s="402">
        <f t="shared" si="8"/>
        <v>10</v>
      </c>
      <c r="F103" s="402">
        <f t="shared" si="5"/>
        <v>12</v>
      </c>
    </row>
    <row r="104" spans="1:6" x14ac:dyDescent="0.3">
      <c r="A104" s="401" t="str">
        <f t="shared" si="6"/>
        <v>Access</v>
      </c>
      <c r="B104" s="401" t="str">
        <f t="shared" si="4"/>
        <v>Do They Maintain VBM List Well with Address Changes &amp; Deaths?</v>
      </c>
      <c r="C104" s="402" t="str">
        <f>IF(F104="","",IF(F104=3,INDEX(Report!$A$61:$T$117,E104,20),IF(OR(F104=7,F104=8,F104=9,F104=14,F104=17),TEXT(INDEX(Report!$A$1:$T$57,E104,F104),"0%"),IF(F104=5,TEXT(INDEX(Report!$A$1:$T$57,E104,F104),"$#,##0"),INDEX(Report!$A$1:$T$57,E104,F104)))))</f>
        <v>No</v>
      </c>
      <c r="D104" s="403">
        <f>IF(F104="","",IF(F104=2,D$1,IF(F104=3,INDEX(Report!$A$1:$T$57,E104,20),INDEX(Report!$A$61:$T$117,E104,F104)-0.2)))</f>
        <v>0</v>
      </c>
      <c r="E104" s="402">
        <f t="shared" si="8"/>
        <v>10</v>
      </c>
      <c r="F104" s="402">
        <f t="shared" si="5"/>
        <v>13</v>
      </c>
    </row>
    <row r="105" spans="1:6" x14ac:dyDescent="0.3">
      <c r="A105" s="401" t="str">
        <f t="shared" si="6"/>
        <v>Access</v>
      </c>
      <c r="B105" s="401" t="str">
        <f t="shared" si="4"/>
        <v>Extent of Review of VBM: Rejection Rate: 2018:</v>
      </c>
      <c r="C105" s="402" t="str">
        <f>IF(F105="","",IF(F105=3,INDEX(Report!$A$61:$T$117,E105,20),IF(OR(F105=7,F105=8,F105=9,F105=14,F105=17),TEXT(INDEX(Report!$A$1:$T$57,E105,F105),"0%"),IF(F105=5,TEXT(INDEX(Report!$A$1:$T$57,E105,F105),"$#,##0"),INDEX(Report!$A$1:$T$57,E105,F105)))))</f>
        <v>8%</v>
      </c>
      <c r="D105" s="403">
        <f>IF(F105="","",IF(F105=2,D$1,IF(F105=3,INDEX(Report!$A$1:$T$57,E105,20),INDEX(Report!$A$61:$T$117,E105,F105)-0.2)))</f>
        <v>5</v>
      </c>
      <c r="E105" s="402">
        <f t="shared" si="8"/>
        <v>10</v>
      </c>
      <c r="F105" s="402">
        <f t="shared" si="5"/>
        <v>14</v>
      </c>
    </row>
    <row r="106" spans="1:6" s="397" customFormat="1" x14ac:dyDescent="0.3">
      <c r="A106" s="397" t="str">
        <f t="shared" si="6"/>
        <v>Checking</v>
      </c>
      <c r="B106" s="397" t="str">
        <f t="shared" si="4"/>
        <v>CHECKING ELECTION RESULTS</v>
      </c>
      <c r="C106" s="398" t="str">
        <f>IF(F106="","",IF(F106=3,INDEX(Report!$A$61:$T$117,E106,20),IF(OR(F106=7,F106=8,F106=9,F106=14,F106=17),TEXT(INDEX(Report!$A$1:$T$57,E106,F106),"0%"),IF(F106=5,TEXT(INDEX(Report!$A$1:$T$57,E106,F106),"$#,##0"),INDEX(Report!$A$1:$T$57,E106,F106)))))</f>
        <v/>
      </c>
      <c r="D106" s="399" t="str">
        <f>IF(F106="","",IF(F106=2,D$1,IF(F106=3,INDEX(Report!$A$1:$T$57,E106,20),INDEX(Report!$A$61:$T$117,E106,F106)-0.2)))</f>
        <v/>
      </c>
      <c r="E106" s="398">
        <f t="shared" si="8"/>
        <v>10</v>
      </c>
      <c r="F106" s="398" t="str">
        <f t="shared" si="5"/>
        <v/>
      </c>
    </row>
    <row r="107" spans="1:6" x14ac:dyDescent="0.3">
      <c r="A107" s="401" t="str">
        <f t="shared" si="6"/>
        <v>Checking</v>
      </c>
      <c r="B107" s="401" t="str">
        <f t="shared" si="4"/>
        <v>Handmarked Paper Ballots or Printed by Touchscreen? 2022:</v>
      </c>
      <c r="C107" s="402" t="str">
        <f>IF(F107="","",IF(F107=3,INDEX(Report!$A$61:$T$117,E107,20),IF(OR(F107=7,F107=8,F107=9,F107=14,F107=17),TEXT(INDEX(Report!$A$1:$T$57,E107,F107),"0%"),IF(F107=5,TEXT(INDEX(Report!$A$1:$T$57,E107,F107),"$#,##0"),INDEX(Report!$A$1:$T$57,E107,F107)))))</f>
        <v>Touchscreen prints ballots</v>
      </c>
      <c r="D107" s="403">
        <f>IF(F107="","",IF(F107=2,D$1,IF(F107=3,INDEX(Report!$A$1:$T$57,E107,20),INDEX(Report!$A$61:$T$117,E107,F107)-0.2)))</f>
        <v>4</v>
      </c>
      <c r="E107" s="402">
        <f t="shared" si="8"/>
        <v>10</v>
      </c>
      <c r="F107" s="402">
        <f t="shared" si="5"/>
        <v>15</v>
      </c>
    </row>
    <row r="108" spans="1:6" x14ac:dyDescent="0.3">
      <c r="A108" s="401" t="str">
        <f t="shared" si="6"/>
        <v>Checking</v>
      </c>
      <c r="B108" s="401" t="str">
        <f t="shared" si="4"/>
        <v>Do They Audit Results by Hand Tallying Some Ballots?</v>
      </c>
      <c r="C108" s="402" t="str">
        <f>IF(F108="","",IF(F108=3,INDEX(Report!$A$61:$T$117,E108,20),IF(OR(F108=7,F108=8,F108=9,F108=14,F108=17),TEXT(INDEX(Report!$A$1:$T$57,E108,F108),"0%"),IF(F108=5,TEXT(INDEX(Report!$A$1:$T$57,E108,F108),"$#,##0"),INDEX(Report!$A$1:$T$57,E108,F108)))))</f>
        <v>Hand tally</v>
      </c>
      <c r="D108" s="403">
        <f>IF(F108="","",IF(F108=2,D$1,IF(F108=3,INDEX(Report!$A$1:$T$57,E108,20),INDEX(Report!$A$61:$T$117,E108,F108)-0.2)))</f>
        <v>5</v>
      </c>
      <c r="E108" s="402">
        <f t="shared" si="8"/>
        <v>10</v>
      </c>
      <c r="F108" s="402">
        <f t="shared" si="5"/>
        <v>16</v>
      </c>
    </row>
    <row r="109" spans="1:6" x14ac:dyDescent="0.3">
      <c r="A109" s="401" t="str">
        <f t="shared" si="6"/>
        <v>Checking</v>
      </c>
      <c r="B109" s="401" t="str">
        <f t="shared" si="4"/>
        <v>How Big Is Audit Sample?</v>
      </c>
      <c r="C109" s="402" t="str">
        <f>IF(F109="","",IF(F109=3,INDEX(Report!$A$61:$T$117,E109,20),IF(OR(F109=7,F109=8,F109=9,F109=14,F109=17),TEXT(INDEX(Report!$A$1:$T$57,E109,F109),"0%"),IF(F109=5,TEXT(INDEX(Report!$A$1:$T$57,E109,F109),"$#,##0"),INDEX(Report!$A$1:$T$57,E109,F109)))))</f>
        <v>Statistical. After results are final</v>
      </c>
      <c r="D109" s="403">
        <f>IF(F109="","",IF(F109=2,D$1,IF(F109=3,INDEX(Report!$A$1:$T$57,E109,20),INDEX(Report!$A$61:$T$117,E109,F109)-0.2)))</f>
        <v>2</v>
      </c>
      <c r="E109" s="402">
        <f t="shared" si="8"/>
        <v>10</v>
      </c>
      <c r="F109" s="402">
        <f t="shared" si="5"/>
        <v>17</v>
      </c>
    </row>
    <row r="110" spans="1:6" x14ac:dyDescent="0.3">
      <c r="A110" s="401" t="str">
        <f t="shared" si="6"/>
        <v>Checking</v>
      </c>
      <c r="B110" s="401" t="str">
        <f t="shared" si="4"/>
        <v>Number of Contests Audited:</v>
      </c>
      <c r="C110" s="402" t="str">
        <f>IF(F110="","",IF(F110=3,INDEX(Report!$A$61:$T$117,E110,20),IF(OR(F110=7,F110=8,F110=9,F110=14,F110=17),TEXT(INDEX(Report!$A$1:$T$57,E110,F110),"0%"),IF(F110=5,TEXT(INDEX(Report!$A$1:$T$57,E110,F110),"$#,##0"),INDEX(Report!$A$1:$T$57,E110,F110)))))</f>
        <v>?</v>
      </c>
      <c r="D110" s="403">
        <f>IF(F110="","",IF(F110=2,D$1,IF(F110=3,INDEX(Report!$A$1:$T$57,E110,20),INDEX(Report!$A$61:$T$117,E110,F110)-0.2)))</f>
        <v>1</v>
      </c>
      <c r="E110" s="402">
        <f t="shared" si="8"/>
        <v>10</v>
      </c>
      <c r="F110" s="402">
        <f t="shared" si="5"/>
        <v>18</v>
      </c>
    </row>
    <row r="111" spans="1:6" x14ac:dyDescent="0.3">
      <c r="A111" s="401" t="str">
        <f t="shared" si="6"/>
        <v>Checking</v>
      </c>
      <c r="B111" s="401" t="str">
        <f t="shared" si="6"/>
        <v>Can Public Recount with Copies of Ballots?</v>
      </c>
      <c r="C111" s="402" t="str">
        <f>IF(F111="","",IF(F111=3,INDEX(Report!$A$61:$T$117,E111,20),IF(OR(F111=7,F111=8,F111=9,F111=14,F111=17),TEXT(INDEX(Report!$A$1:$T$57,E111,F111),"0%"),IF(F111=5,TEXT(INDEX(Report!$A$1:$T$57,E111,F111),"$#,##0"),INDEX(Report!$A$1:$T$57,E111,F111)))))</f>
        <v>No ballots. Availability of images unknown</v>
      </c>
      <c r="D111" s="403">
        <f>IF(F111="","",IF(F111=2,D$1,IF(F111=3,INDEX(Report!$A$1:$T$57,E111,20),INDEX(Report!$A$61:$T$117,E111,F111)-0.2)))</f>
        <v>2</v>
      </c>
      <c r="E111" s="402">
        <f t="shared" si="8"/>
        <v>10</v>
      </c>
      <c r="F111" s="402">
        <f t="shared" ref="F111" si="9">IF(F89&lt;&gt;"",F89,"")</f>
        <v>19</v>
      </c>
    </row>
    <row r="112" spans="1:6" s="397" customFormat="1" x14ac:dyDescent="0.3">
      <c r="A112" s="397" t="str">
        <f>A90</f>
        <v>State</v>
      </c>
      <c r="B112" s="397" t="str">
        <f>B90</f>
        <v>|</v>
      </c>
      <c r="C112" s="398" t="str">
        <f>IF(F112="","",IF(F112=3,INDEX(Report!$A$61:$T$117,E112,20),IF(OR(F112=7,F112=8,F112=9,F112=14,F112=17),TEXT(INDEX(Report!$A$1:$T$57,E112,F112),"0%"),IF(F112=5,TEXT(INDEX(Report!$A$1:$T$57,E112,F112),"$#,##0"),INDEX(Report!$A$1:$T$57,E112,F112)))))</f>
        <v>California</v>
      </c>
      <c r="D112" s="399" t="str">
        <f>IF(F112="","",IF(F112=2,D$1,IF(F112=3,INDEX(Report!$A$1:$T$57,E112,20),INDEX(Report!$A$61:$T$117,E112,F112)-0.2)))</f>
        <v>Score (Scale 0-5)</v>
      </c>
      <c r="E112" s="398">
        <f t="shared" si="8"/>
        <v>11</v>
      </c>
      <c r="F112" s="398">
        <f>IF(F90&lt;&gt;"",F90,"")</f>
        <v>2</v>
      </c>
    </row>
    <row r="113" spans="1:6" s="397" customFormat="1" x14ac:dyDescent="0.3">
      <c r="A113" s="397" t="str">
        <f>A91</f>
        <v>Grade</v>
      </c>
      <c r="B113" s="397" t="str">
        <f t="shared" ref="B113:B133" si="10">B91</f>
        <v>Overall Grade, Total score is on scale 0-80 (item scores are 0-5)</v>
      </c>
      <c r="C113" s="398" t="str">
        <f>IF(F113="","",IF(F113=3,INDEX(Report!$A$61:$T$117,E113,20),IF(OR(F113=7,F113=8,F113=9,F113=14,F113=17),TEXT(INDEX(Report!$A$1:$T$57,E113,F113),"0%"),IF(F113=5,TEXT(INDEX(Report!$A$1:$T$57,E113,F113),"$#,##0"),INDEX(Report!$A$1:$T$57,E113,F113)))))</f>
        <v>A</v>
      </c>
      <c r="D113" s="399">
        <f>IF(F113="","",IF(F113=2,D$1,IF(F113=3,INDEX(Report!$A$1:$T$57,E113,20),INDEX(Report!$A$61:$T$117,E113,F113)-0.2)))</f>
        <v>49.221729853330572</v>
      </c>
      <c r="E113" s="398">
        <f t="shared" si="8"/>
        <v>11</v>
      </c>
      <c r="F113" s="398">
        <f t="shared" ref="F113:F133" si="11">IF(F91&lt;&gt;"",F91,"")</f>
        <v>3</v>
      </c>
    </row>
    <row r="114" spans="1:6" s="397" customFormat="1" x14ac:dyDescent="0.3">
      <c r="A114" s="397" t="str">
        <f t="shared" ref="A114" si="12">A92</f>
        <v>Campaigns</v>
      </c>
      <c r="B114" s="397" t="str">
        <f t="shared" si="10"/>
        <v>CAMPAIGNS</v>
      </c>
      <c r="C114" s="398" t="str">
        <f>IF(F114="","",IF(F114=3,INDEX(Report!$A$61:$T$117,E114,20),IF(OR(F114=7,F114=8,F114=9,F114=14,F114=17),TEXT(INDEX(Report!$A$1:$T$57,E114,F114),"0%"),IF(F114=5,TEXT(INDEX(Report!$A$1:$T$57,E114,F114),"$#,##0"),INDEX(Report!$A$1:$T$57,E114,F114)))))</f>
        <v/>
      </c>
      <c r="D114" s="399" t="str">
        <f>IF(F114="","",IF(F114=2,D$1,IF(F114=3,INDEX(Report!$A$1:$T$57,E114,20),INDEX(Report!$A$61:$T$117,E114,F114)-0.2)))</f>
        <v/>
      </c>
      <c r="E114" s="398">
        <f t="shared" si="8"/>
        <v>11</v>
      </c>
      <c r="F114" s="398" t="str">
        <f t="shared" si="11"/>
        <v/>
      </c>
    </row>
    <row r="115" spans="1:6" x14ac:dyDescent="0.3">
      <c r="A115" s="401" t="str">
        <f t="shared" ref="A115" si="13">A93</f>
        <v>Campaigns</v>
      </c>
      <c r="B115" s="401" t="str">
        <f t="shared" si="10"/>
        <v>Nonpartisan or Bipartisan Redistricting to Avoid Gerrymanders</v>
      </c>
      <c r="C115" s="402" t="str">
        <f>IF(F115="","",IF(F115=3,INDEX(Report!$A$61:$T$117,E115,20),IF(OR(F115=7,F115=8,F115=9,F115=14,F115=17),TEXT(INDEX(Report!$A$1:$T$57,E115,F115),"0%"),IF(F115=5,TEXT(INDEX(Report!$A$1:$T$57,E115,F115),"$#,##0"),INDEX(Report!$A$1:$T$57,E115,F115)))))</f>
        <v>Yes</v>
      </c>
      <c r="D115" s="403">
        <f>IF(F115="","",IF(F115=2,D$1,IF(F115=3,INDEX(Report!$A$1:$T$57,E115,20),INDEX(Report!$A$61:$T$117,E115,F115)-0.2)))</f>
        <v>5</v>
      </c>
      <c r="E115" s="402">
        <f t="shared" si="8"/>
        <v>11</v>
      </c>
      <c r="F115" s="402">
        <f t="shared" si="11"/>
        <v>4</v>
      </c>
    </row>
    <row r="116" spans="1:6" x14ac:dyDescent="0.3">
      <c r="A116" s="401" t="str">
        <f t="shared" ref="A116" si="14">A94</f>
        <v>Campaigns</v>
      </c>
      <c r="B116" s="401" t="str">
        <f t="shared" si="10"/>
        <v>Contribution Limit per 4 Years per Candidate</v>
      </c>
      <c r="C116" s="402" t="str">
        <f>IF(F116="","",IF(F116=3,INDEX(Report!$A$61:$T$117,E116,20),IF(OR(F116=7,F116=8,F116=9,F116=14,F116=17),TEXT(INDEX(Report!$A$1:$T$57,E116,F116),"0%"),IF(F116=5,TEXT(INDEX(Report!$A$1:$T$57,E116,F116),"$#,##0"),INDEX(Report!$A$1:$T$57,E116,F116)))))</f>
        <v>$14,100</v>
      </c>
      <c r="D116" s="403">
        <f>IF(F116="","",IF(F116=2,D$1,IF(F116=3,INDEX(Report!$A$1:$T$57,E116,20),INDEX(Report!$A$61:$T$117,E116,F116)-0.2)))</f>
        <v>1</v>
      </c>
      <c r="E116" s="402">
        <f t="shared" si="8"/>
        <v>11</v>
      </c>
      <c r="F116" s="402">
        <f t="shared" si="11"/>
        <v>5</v>
      </c>
    </row>
    <row r="117" spans="1:6" x14ac:dyDescent="0.3">
      <c r="A117" s="401" t="str">
        <f t="shared" ref="A117" si="15">A95</f>
        <v>Campaigns</v>
      </c>
      <c r="B117" s="401" t="str">
        <f t="shared" si="10"/>
        <v>Public Campaign Finance for Governor+Legislature:</v>
      </c>
      <c r="C117" s="402" t="str">
        <f>IF(F117="","",IF(F117=3,INDEX(Report!$A$61:$T$117,E117,20),IF(OR(F117=7,F117=8,F117=9,F117=14,F117=17),TEXT(INDEX(Report!$A$1:$T$57,E117,F117),"0%"),IF(F117=5,TEXT(INDEX(Report!$A$1:$T$57,E117,F117),"$#,##0"),INDEX(Report!$A$1:$T$57,E117,F117)))))</f>
        <v>Neither</v>
      </c>
      <c r="D117" s="403">
        <f>IF(F117="","",IF(F117=2,D$1,IF(F117=3,INDEX(Report!$A$1:$T$57,E117,20),INDEX(Report!$A$61:$T$117,E117,F117)-0.2)))</f>
        <v>0</v>
      </c>
      <c r="E117" s="402">
        <f t="shared" si="8"/>
        <v>11</v>
      </c>
      <c r="F117" s="402">
        <f t="shared" si="11"/>
        <v>6</v>
      </c>
    </row>
    <row r="118" spans="1:6" s="397" customFormat="1" x14ac:dyDescent="0.3">
      <c r="A118" s="397" t="str">
        <f t="shared" ref="A118" si="16">A96</f>
        <v>Turnout</v>
      </c>
      <c r="B118" s="397" t="str">
        <f t="shared" si="10"/>
        <v>TURNOUT</v>
      </c>
      <c r="C118" s="398" t="str">
        <f>IF(F118="","",IF(F118=3,INDEX(Report!$A$61:$T$117,E118,20),IF(OR(F118=7,F118=8,F118=9,F118=14,F118=17),TEXT(INDEX(Report!$A$1:$T$57,E118,F118),"0%"),IF(F118=5,TEXT(INDEX(Report!$A$1:$T$57,E118,F118),"$#,##0"),INDEX(Report!$A$1:$T$57,E118,F118)))))</f>
        <v/>
      </c>
      <c r="D118" s="399" t="str">
        <f>IF(F118="","",IF(F118=2,D$1,IF(F118=3,INDEX(Report!$A$1:$T$57,E118,20),INDEX(Report!$A$61:$T$117,E118,F118)-0.2)))</f>
        <v/>
      </c>
      <c r="E118" s="398">
        <f t="shared" si="8"/>
        <v>11</v>
      </c>
      <c r="F118" s="398" t="str">
        <f t="shared" si="11"/>
        <v/>
      </c>
    </row>
    <row r="119" spans="1:6" x14ac:dyDescent="0.3">
      <c r="A119" s="401" t="str">
        <f t="shared" ref="A119" si="17">A97</f>
        <v>Turnout</v>
      </c>
      <c r="B119" s="401" t="str">
        <f t="shared" si="10"/>
        <v>Turnout: % of Voting-age Citizens: 2020:</v>
      </c>
      <c r="C119" s="402" t="str">
        <f>IF(F119="","",IF(F119=3,INDEX(Report!$A$61:$T$117,E119,20),IF(OR(F119=7,F119=8,F119=9,F119=14,F119=17),TEXT(INDEX(Report!$A$1:$T$57,E119,F119),"0%"),IF(F119=5,TEXT(INDEX(Report!$A$1:$T$57,E119,F119),"$#,##0"),INDEX(Report!$A$1:$T$57,E119,F119)))))</f>
        <v>68%</v>
      </c>
      <c r="D119" s="403">
        <f>IF(F119="","",IF(F119=2,D$1,IF(F119=3,INDEX(Report!$A$1:$T$57,E119,20),INDEX(Report!$A$61:$T$117,E119,F119)-0.2)))</f>
        <v>2.7048461168034779</v>
      </c>
      <c r="E119" s="402">
        <f t="shared" si="8"/>
        <v>11</v>
      </c>
      <c r="F119" s="402">
        <f t="shared" si="11"/>
        <v>7</v>
      </c>
    </row>
    <row r="120" spans="1:6" x14ac:dyDescent="0.3">
      <c r="A120" s="401" t="str">
        <f t="shared" ref="A120" si="18">A98</f>
        <v>Turnout</v>
      </c>
      <c r="B120" s="401" t="str">
        <f t="shared" si="10"/>
        <v>Ratio of 18-24 Turnout to 25+ Turnout: 2020:</v>
      </c>
      <c r="C120" s="402" t="str">
        <f>IF(F120="","",IF(F120=3,INDEX(Report!$A$61:$T$117,E120,20),IF(OR(F120=7,F120=8,F120=9,F120=14,F120=17),TEXT(INDEX(Report!$A$1:$T$57,E120,F120),"0%"),IF(F120=5,TEXT(INDEX(Report!$A$1:$T$57,E120,F120),"$#,##0"),INDEX(Report!$A$1:$T$57,E120,F120)))))</f>
        <v>80%</v>
      </c>
      <c r="D120" s="403">
        <f>IF(F120="","",IF(F120=2,D$1,IF(F120=3,INDEX(Report!$A$1:$T$57,E120,20),INDEX(Report!$A$61:$T$117,E120,F120)-0.2)))</f>
        <v>3.0605203622768138</v>
      </c>
      <c r="E120" s="402">
        <f t="shared" si="8"/>
        <v>11</v>
      </c>
      <c r="F120" s="402">
        <f t="shared" si="11"/>
        <v>8</v>
      </c>
    </row>
    <row r="121" spans="1:6" x14ac:dyDescent="0.3">
      <c r="A121" s="401" t="str">
        <f t="shared" ref="A121" si="19">A99</f>
        <v>Turnout</v>
      </c>
      <c r="B121" s="401" t="str">
        <f t="shared" si="10"/>
        <v>Ratio of Minority Turnout to White Turnout: 2020:</v>
      </c>
      <c r="C121" s="402" t="str">
        <f>IF(F121="","",IF(F121=3,INDEX(Report!$A$61:$T$117,E121,20),IF(OR(F121=7,F121=8,F121=9,F121=14,F121=17),TEXT(INDEX(Report!$A$1:$T$57,E121,F121),"0%"),IF(F121=5,TEXT(INDEX(Report!$A$1:$T$57,E121,F121),"$#,##0"),INDEX(Report!$A$1:$T$57,E121,F121)))))</f>
        <v>77%</v>
      </c>
      <c r="D121" s="403">
        <f>IF(F121="","",IF(F121=2,D$1,IF(F121=3,INDEX(Report!$A$1:$T$57,E121,20),INDEX(Report!$A$61:$T$117,E121,F121)-0.2)))</f>
        <v>2.4563633742502842</v>
      </c>
      <c r="E121" s="402">
        <f t="shared" si="8"/>
        <v>11</v>
      </c>
      <c r="F121" s="402">
        <f t="shared" si="11"/>
        <v>9</v>
      </c>
    </row>
    <row r="122" spans="1:6" s="397" customFormat="1" x14ac:dyDescent="0.3">
      <c r="A122" s="397" t="str">
        <f t="shared" ref="A122" si="20">A100</f>
        <v>Access</v>
      </c>
      <c r="B122" s="397" t="str">
        <f t="shared" si="10"/>
        <v>ACCESS TO VOTING</v>
      </c>
      <c r="C122" s="398" t="str">
        <f>IF(F122="","",IF(F122=3,INDEX(Report!$A$61:$T$117,E122,20),IF(OR(F122=7,F122=8,F122=9,F122=14,F122=17),TEXT(INDEX(Report!$A$1:$T$57,E122,F122),"0%"),IF(F122=5,TEXT(INDEX(Report!$A$1:$T$57,E122,F122),"$#,##0"),INDEX(Report!$A$1:$T$57,E122,F122)))))</f>
        <v/>
      </c>
      <c r="D122" s="399" t="str">
        <f>IF(F122="","",IF(F122=2,D$1,IF(F122=3,INDEX(Report!$A$1:$T$57,E122,20),INDEX(Report!$A$61:$T$117,E122,F122)-0.2)))</f>
        <v/>
      </c>
      <c r="E122" s="398">
        <f t="shared" si="8"/>
        <v>11</v>
      </c>
      <c r="F122" s="398" t="str">
        <f t="shared" si="11"/>
        <v/>
      </c>
    </row>
    <row r="123" spans="1:6" x14ac:dyDescent="0.3">
      <c r="A123" s="401" t="str">
        <f t="shared" ref="A123" si="21">A101</f>
        <v>Access</v>
      </c>
      <c r="B123" s="401" t="str">
        <f t="shared" si="10"/>
        <v>Weekend Early Voting: State Minimum 2021:</v>
      </c>
      <c r="C123" s="402" t="str">
        <f>IF(F123="","",IF(F123=3,INDEX(Report!$A$61:$T$117,E123,20),IF(OR(F123=7,F123=8,F123=9,F123=14,F123=17),TEXT(INDEX(Report!$A$1:$T$57,E123,F123),"0%"),IF(F123=5,TEXT(INDEX(Report!$A$1:$T$57,E123,F123),"$#,##0"),INDEX(Report!$A$1:$T$57,E123,F123)))))</f>
        <v>No rule</v>
      </c>
      <c r="D123" s="403">
        <f>IF(F123="","",IF(F123=2,D$1,IF(F123=3,INDEX(Report!$A$1:$T$57,E123,20),INDEX(Report!$A$61:$T$117,E123,F123)-0.2)))</f>
        <v>0</v>
      </c>
      <c r="E123" s="402">
        <f t="shared" si="8"/>
        <v>11</v>
      </c>
      <c r="F123" s="402">
        <f t="shared" si="11"/>
        <v>10</v>
      </c>
    </row>
    <row r="124" spans="1:6" x14ac:dyDescent="0.3">
      <c r="A124" s="401" t="str">
        <f t="shared" ref="A124" si="22">A102</f>
        <v>Access</v>
      </c>
      <c r="B124" s="401" t="str">
        <f t="shared" si="10"/>
        <v>Access to Vote by Mail (VBM): 2020:</v>
      </c>
      <c r="C124" s="402" t="str">
        <f>IF(F124="","",IF(F124=3,INDEX(Report!$A$61:$T$117,E124,20),IF(OR(F124=7,F124=8,F124=9,F124=14,F124=17),TEXT(INDEX(Report!$A$1:$T$57,E124,F124),"0%"),IF(F124=5,TEXT(INDEX(Report!$A$1:$T$57,E124,F124),"$#,##0"),INDEX(Report!$A$1:$T$57,E124,F124)))))</f>
        <v>Broad VBM: Ballot sent to all</v>
      </c>
      <c r="D124" s="403">
        <f>IF(F124="","",IF(F124=2,D$1,IF(F124=3,INDEX(Report!$A$1:$T$57,E124,20),INDEX(Report!$A$61:$T$117,E124,F124)-0.2)))</f>
        <v>4</v>
      </c>
      <c r="E124" s="402">
        <f t="shared" si="8"/>
        <v>11</v>
      </c>
      <c r="F124" s="402">
        <f t="shared" si="11"/>
        <v>11</v>
      </c>
    </row>
    <row r="125" spans="1:6" x14ac:dyDescent="0.3">
      <c r="A125" s="401" t="str">
        <f t="shared" ref="A125" si="23">A103</f>
        <v>Access</v>
      </c>
      <c r="B125" s="401" t="str">
        <f t="shared" si="10"/>
        <v>Number of Days when Voters Can Cure Signature Problems after Election Day:</v>
      </c>
      <c r="C125" s="402">
        <f>IF(F125="","",IF(F125=3,INDEX(Report!$A$61:$T$117,E125,20),IF(OR(F125=7,F125=8,F125=9,F125=14,F125=17),TEXT(INDEX(Report!$A$1:$T$57,E125,F125),"0%"),IF(F125=5,TEXT(INDEX(Report!$A$1:$T$57,E125,F125),"$#,##0"),INDEX(Report!$A$1:$T$57,E125,F125)))))</f>
        <v>8</v>
      </c>
      <c r="D125" s="403">
        <f>IF(F125="","",IF(F125=2,D$1,IF(F125=3,INDEX(Report!$A$1:$T$57,E125,20),INDEX(Report!$A$61:$T$117,E125,F125)-0.2)))</f>
        <v>5</v>
      </c>
      <c r="E125" s="402">
        <f t="shared" si="8"/>
        <v>11</v>
      </c>
      <c r="F125" s="402">
        <f t="shared" si="11"/>
        <v>12</v>
      </c>
    </row>
    <row r="126" spans="1:6" x14ac:dyDescent="0.3">
      <c r="A126" s="401" t="str">
        <f t="shared" ref="A126" si="24">A104</f>
        <v>Access</v>
      </c>
      <c r="B126" s="401" t="str">
        <f t="shared" si="10"/>
        <v>Do They Maintain VBM List Well with Address Changes &amp; Deaths?</v>
      </c>
      <c r="C126" s="402" t="str">
        <f>IF(F126="","",IF(F126=3,INDEX(Report!$A$61:$T$117,E126,20),IF(OR(F126=7,F126=8,F126=9,F126=14,F126=17),TEXT(INDEX(Report!$A$1:$T$57,E126,F126),"0%"),IF(F126=5,TEXT(INDEX(Report!$A$1:$T$57,E126,F126),"$#,##0"),INDEX(Report!$A$1:$T$57,E126,F126)))))</f>
        <v>Yes</v>
      </c>
      <c r="D126" s="403">
        <f>IF(F126="","",IF(F126=2,D$1,IF(F126=3,INDEX(Report!$A$1:$T$57,E126,20),INDEX(Report!$A$61:$T$117,E126,F126)-0.2)))</f>
        <v>5</v>
      </c>
      <c r="E126" s="402">
        <f t="shared" si="8"/>
        <v>11</v>
      </c>
      <c r="F126" s="402">
        <f t="shared" si="11"/>
        <v>13</v>
      </c>
    </row>
    <row r="127" spans="1:6" x14ac:dyDescent="0.3">
      <c r="A127" s="401" t="str">
        <f t="shared" ref="A127" si="25">A105</f>
        <v>Access</v>
      </c>
      <c r="B127" s="401" t="str">
        <f t="shared" si="10"/>
        <v>Extent of Review of VBM: Rejection Rate: 2018:</v>
      </c>
      <c r="C127" s="402" t="str">
        <f>IF(F127="","",IF(F127=3,INDEX(Report!$A$61:$T$117,E127,20),IF(OR(F127=7,F127=8,F127=9,F127=14,F127=17),TEXT(INDEX(Report!$A$1:$T$57,E127,F127),"0%"),IF(F127=5,TEXT(INDEX(Report!$A$1:$T$57,E127,F127),"$#,##0"),INDEX(Report!$A$1:$T$57,E127,F127)))))</f>
        <v>2%</v>
      </c>
      <c r="D127" s="403">
        <f>IF(F127="","",IF(F127=2,D$1,IF(F127=3,INDEX(Report!$A$1:$T$57,E127,20),INDEX(Report!$A$61:$T$117,E127,F127)-0.2)))</f>
        <v>5</v>
      </c>
      <c r="E127" s="402">
        <f t="shared" si="8"/>
        <v>11</v>
      </c>
      <c r="F127" s="402">
        <f t="shared" si="11"/>
        <v>14</v>
      </c>
    </row>
    <row r="128" spans="1:6" s="397" customFormat="1" x14ac:dyDescent="0.3">
      <c r="A128" s="397" t="str">
        <f t="shared" ref="A128" si="26">A106</f>
        <v>Checking</v>
      </c>
      <c r="B128" s="397" t="str">
        <f t="shared" si="10"/>
        <v>CHECKING ELECTION RESULTS</v>
      </c>
      <c r="C128" s="398" t="str">
        <f>IF(F128="","",IF(F128=3,INDEX(Report!$A$61:$T$117,E128,20),IF(OR(F128=7,F128=8,F128=9,F128=14,F128=17),TEXT(INDEX(Report!$A$1:$T$57,E128,F128),"0%"),IF(F128=5,TEXT(INDEX(Report!$A$1:$T$57,E128,F128),"$#,##0"),INDEX(Report!$A$1:$T$57,E128,F128)))))</f>
        <v/>
      </c>
      <c r="D128" s="399" t="str">
        <f>IF(F128="","",IF(F128=2,D$1,IF(F128=3,INDEX(Report!$A$1:$T$57,E128,20),INDEX(Report!$A$61:$T$117,E128,F128)-0.2)))</f>
        <v/>
      </c>
      <c r="E128" s="398">
        <f t="shared" si="8"/>
        <v>11</v>
      </c>
      <c r="F128" s="398" t="str">
        <f t="shared" si="11"/>
        <v/>
      </c>
    </row>
    <row r="129" spans="1:6" x14ac:dyDescent="0.3">
      <c r="A129" s="401" t="str">
        <f t="shared" ref="A129" si="27">A107</f>
        <v>Checking</v>
      </c>
      <c r="B129" s="401" t="str">
        <f t="shared" si="10"/>
        <v>Handmarked Paper Ballots or Printed by Touchscreen? 2022:</v>
      </c>
      <c r="C129" s="402" t="str">
        <f>IF(F129="","",IF(F129=3,INDEX(Report!$A$61:$T$117,E129,20),IF(OR(F129=7,F129=8,F129=9,F129=14,F129=17),TEXT(INDEX(Report!$A$1:$T$57,E129,F129),"0%"),IF(F129=5,TEXT(INDEX(Report!$A$1:$T$57,E129,F129),"$#,##0"),INDEX(Report!$A$1:$T$57,E129,F129)))))</f>
        <v>Handmark. Touchscreen can print ballot for accessibility</v>
      </c>
      <c r="D129" s="403">
        <f>IF(F129="","",IF(F129=2,D$1,IF(F129=3,INDEX(Report!$A$1:$T$57,E129,20),INDEX(Report!$A$61:$T$117,E129,F129)-0.2)))</f>
        <v>5</v>
      </c>
      <c r="E129" s="402">
        <f t="shared" si="8"/>
        <v>11</v>
      </c>
      <c r="F129" s="402">
        <f t="shared" si="11"/>
        <v>15</v>
      </c>
    </row>
    <row r="130" spans="1:6" x14ac:dyDescent="0.3">
      <c r="A130" s="401" t="str">
        <f t="shared" ref="A130" si="28">A108</f>
        <v>Checking</v>
      </c>
      <c r="B130" s="401" t="str">
        <f t="shared" si="10"/>
        <v>Do They Audit Results by Hand Tallying Some Ballots?</v>
      </c>
      <c r="C130" s="402" t="str">
        <f>IF(F130="","",IF(F130=3,INDEX(Report!$A$61:$T$117,E130,20),IF(OR(F130=7,F130=8,F130=9,F130=14,F130=17),TEXT(INDEX(Report!$A$1:$T$57,E130,F130),"0%"),IF(F130=5,TEXT(INDEX(Report!$A$1:$T$57,E130,F130),"$#,##0"),INDEX(Report!$A$1:$T$57,E130,F130)))))</f>
        <v>Hand tally. Exclude ballots tallied after election day</v>
      </c>
      <c r="D130" s="403">
        <f>IF(F130="","",IF(F130=2,D$1,IF(F130=3,INDEX(Report!$A$1:$T$57,E130,20),INDEX(Report!$A$61:$T$117,E130,F130)-0.2)))</f>
        <v>3</v>
      </c>
      <c r="E130" s="402">
        <f t="shared" si="8"/>
        <v>11</v>
      </c>
      <c r="F130" s="402">
        <f t="shared" si="11"/>
        <v>16</v>
      </c>
    </row>
    <row r="131" spans="1:6" x14ac:dyDescent="0.3">
      <c r="A131" s="401" t="str">
        <f t="shared" ref="A131" si="29">A109</f>
        <v>Checking</v>
      </c>
      <c r="B131" s="401" t="str">
        <f t="shared" si="10"/>
        <v>How Big Is Audit Sample?</v>
      </c>
      <c r="C131" s="402" t="str">
        <f>IF(F131="","",IF(F131=3,INDEX(Report!$A$61:$T$117,E131,20),IF(OR(F131=7,F131=8,F131=9,F131=14,F131=17),TEXT(INDEX(Report!$A$1:$T$57,E131,F131),"0%"),IF(F131=5,TEXT(INDEX(Report!$A$1:$T$57,E131,F131),"$#,##0"),INDEX(Report!$A$1:$T$57,E131,F131)))))</f>
        <v>1%</v>
      </c>
      <c r="D131" s="403">
        <f>IF(F131="","",IF(F131=2,D$1,IF(F131=3,INDEX(Report!$A$1:$T$57,E131,20),INDEX(Report!$A$61:$T$117,E131,F131)-0.2)))</f>
        <v>1</v>
      </c>
      <c r="E131" s="402">
        <f t="shared" si="8"/>
        <v>11</v>
      </c>
      <c r="F131" s="402">
        <f t="shared" si="11"/>
        <v>17</v>
      </c>
    </row>
    <row r="132" spans="1:6" x14ac:dyDescent="0.3">
      <c r="A132" s="401" t="str">
        <f t="shared" ref="A132" si="30">A110</f>
        <v>Checking</v>
      </c>
      <c r="B132" s="401" t="str">
        <f t="shared" si="10"/>
        <v>Number of Contests Audited:</v>
      </c>
      <c r="C132" s="402" t="str">
        <f>IF(F132="","",IF(F132=3,INDEX(Report!$A$61:$T$117,E132,20),IF(OR(F132=7,F132=8,F132=9,F132=14,F132=17),TEXT(INDEX(Report!$A$1:$T$57,E132,F132),"0%"),IF(F132=5,TEXT(INDEX(Report!$A$1:$T$57,E132,F132),"$#,##0"),INDEX(Report!$A$1:$T$57,E132,F132)))))</f>
        <v>All</v>
      </c>
      <c r="D132" s="403">
        <f>IF(F132="","",IF(F132=2,D$1,IF(F132=3,INDEX(Report!$A$1:$T$57,E132,20),INDEX(Report!$A$61:$T$117,E132,F132)-0.2)))</f>
        <v>5</v>
      </c>
      <c r="E132" s="402">
        <f t="shared" si="8"/>
        <v>11</v>
      </c>
      <c r="F132" s="402">
        <f t="shared" si="11"/>
        <v>18</v>
      </c>
    </row>
    <row r="133" spans="1:6" x14ac:dyDescent="0.3">
      <c r="A133" s="401" t="str">
        <f t="shared" ref="A133" si="31">A111</f>
        <v>Checking</v>
      </c>
      <c r="B133" s="401" t="str">
        <f t="shared" si="10"/>
        <v>Can Public Recount with Copies of Ballots?</v>
      </c>
      <c r="C133" s="402" t="str">
        <f>IF(F133="","",IF(F133=3,INDEX(Report!$A$61:$T$117,E133,20),IF(OR(F133=7,F133=8,F133=9,F133=14,F133=17),TEXT(INDEX(Report!$A$1:$T$57,E133,F133),"0%"),IF(F133=5,TEXT(INDEX(Report!$A$1:$T$57,E133,F133),"$#,##0"),INDEX(Report!$A$1:$T$57,E133,F133)))))</f>
        <v>No ballots. Availability of images unknown</v>
      </c>
      <c r="D133" s="403">
        <f>IF(F133="","",IF(F133=2,D$1,IF(F133=3,INDEX(Report!$A$1:$T$57,E133,20),INDEX(Report!$A$61:$T$117,E133,F133)-0.2)))</f>
        <v>2</v>
      </c>
      <c r="E133" s="402">
        <f t="shared" si="8"/>
        <v>11</v>
      </c>
      <c r="F133" s="402">
        <f t="shared" si="11"/>
        <v>19</v>
      </c>
    </row>
    <row r="134" spans="1:6" s="397" customFormat="1" x14ac:dyDescent="0.3">
      <c r="A134" s="397" t="str">
        <f>A112</f>
        <v>State</v>
      </c>
      <c r="B134" s="397" t="str">
        <f>B112</f>
        <v>|</v>
      </c>
      <c r="C134" s="398" t="str">
        <f>IF(F134="","",IF(F134=3,INDEX(Report!$A$61:$T$117,E134,20),IF(OR(F134=7,F134=8,F134=9,F134=14,F134=17),TEXT(INDEX(Report!$A$1:$T$57,E134,F134),"0%"),IF(F134=5,TEXT(INDEX(Report!$A$1:$T$57,E134,F134),"$#,##0"),INDEX(Report!$A$1:$T$57,E134,F134)))))</f>
        <v>Colorado</v>
      </c>
      <c r="D134" s="399" t="str">
        <f>IF(F134="","",IF(F134=2,D$1,IF(F134=3,INDEX(Report!$A$1:$T$57,E134,20),INDEX(Report!$A$61:$T$117,E134,F134)-0.2)))</f>
        <v>Score (Scale 0-5)</v>
      </c>
      <c r="E134" s="398">
        <f t="shared" si="8"/>
        <v>12</v>
      </c>
      <c r="F134" s="398">
        <f>IF(F112&lt;&gt;"",F112,"")</f>
        <v>2</v>
      </c>
    </row>
    <row r="135" spans="1:6" s="397" customFormat="1" x14ac:dyDescent="0.3">
      <c r="A135" s="397" t="str">
        <f>A113</f>
        <v>Grade</v>
      </c>
      <c r="B135" s="397" t="str">
        <f t="shared" ref="B135:B155" si="32">B113</f>
        <v>Overall Grade, Total score is on scale 0-80 (item scores are 0-5)</v>
      </c>
      <c r="C135" s="398" t="str">
        <f>IF(F135="","",IF(F135=3,INDEX(Report!$A$61:$T$117,E135,20),IF(OR(F135=7,F135=8,F135=9,F135=14,F135=17),TEXT(INDEX(Report!$A$1:$T$57,E135,F135),"0%"),IF(F135=5,TEXT(INDEX(Report!$A$1:$T$57,E135,F135),"$#,##0"),INDEX(Report!$A$1:$T$57,E135,F135)))))</f>
        <v>A</v>
      </c>
      <c r="D135" s="399">
        <f>IF(F135="","",IF(F135=2,D$1,IF(F135=3,INDEX(Report!$A$1:$T$57,E135,20),INDEX(Report!$A$61:$T$117,E135,F135)-0.2)))</f>
        <v>58.889185242631001</v>
      </c>
      <c r="E135" s="398">
        <f t="shared" si="8"/>
        <v>12</v>
      </c>
      <c r="F135" s="398">
        <f t="shared" ref="F135:F155" si="33">IF(F113&lt;&gt;"",F113,"")</f>
        <v>3</v>
      </c>
    </row>
    <row r="136" spans="1:6" s="397" customFormat="1" x14ac:dyDescent="0.3">
      <c r="A136" s="397" t="str">
        <f t="shared" ref="A136" si="34">A114</f>
        <v>Campaigns</v>
      </c>
      <c r="B136" s="397" t="str">
        <f t="shared" si="32"/>
        <v>CAMPAIGNS</v>
      </c>
      <c r="C136" s="398" t="str">
        <f>IF(F136="","",IF(F136=3,INDEX(Report!$A$61:$T$117,E136,20),IF(OR(F136=7,F136=8,F136=9,F136=14,F136=17),TEXT(INDEX(Report!$A$1:$T$57,E136,F136),"0%"),IF(F136=5,TEXT(INDEX(Report!$A$1:$T$57,E136,F136),"$#,##0"),INDEX(Report!$A$1:$T$57,E136,F136)))))</f>
        <v/>
      </c>
      <c r="D136" s="399" t="str">
        <f>IF(F136="","",IF(F136=2,D$1,IF(F136=3,INDEX(Report!$A$1:$T$57,E136,20),INDEX(Report!$A$61:$T$117,E136,F136)-0.2)))</f>
        <v/>
      </c>
      <c r="E136" s="398">
        <f t="shared" si="8"/>
        <v>12</v>
      </c>
      <c r="F136" s="398" t="str">
        <f t="shared" si="33"/>
        <v/>
      </c>
    </row>
    <row r="137" spans="1:6" x14ac:dyDescent="0.3">
      <c r="A137" s="401" t="str">
        <f t="shared" ref="A137" si="35">A115</f>
        <v>Campaigns</v>
      </c>
      <c r="B137" s="401" t="str">
        <f t="shared" si="32"/>
        <v>Nonpartisan or Bipartisan Redistricting to Avoid Gerrymanders</v>
      </c>
      <c r="C137" s="402" t="str">
        <f>IF(F137="","",IF(F137=3,INDEX(Report!$A$61:$T$117,E137,20),IF(OR(F137=7,F137=8,F137=9,F137=14,F137=17),TEXT(INDEX(Report!$A$1:$T$57,E137,F137),"0%"),IF(F137=5,TEXT(INDEX(Report!$A$1:$T$57,E137,F137),"$#,##0"),INDEX(Report!$A$1:$T$57,E137,F137)))))</f>
        <v>Yes</v>
      </c>
      <c r="D137" s="403">
        <f>IF(F137="","",IF(F137=2,D$1,IF(F137=3,INDEX(Report!$A$1:$T$57,E137,20),INDEX(Report!$A$61:$T$117,E137,F137)-0.2)))</f>
        <v>5</v>
      </c>
      <c r="E137" s="402">
        <f t="shared" si="8"/>
        <v>12</v>
      </c>
      <c r="F137" s="402">
        <f t="shared" si="33"/>
        <v>4</v>
      </c>
    </row>
    <row r="138" spans="1:6" x14ac:dyDescent="0.3">
      <c r="A138" s="401" t="str">
        <f t="shared" ref="A138" si="36">A116</f>
        <v>Campaigns</v>
      </c>
      <c r="B138" s="401" t="str">
        <f t="shared" si="32"/>
        <v>Contribution Limit per 4 Years per Candidate</v>
      </c>
      <c r="C138" s="402" t="str">
        <f>IF(F138="","",IF(F138=3,INDEX(Report!$A$61:$T$117,E138,20),IF(OR(F138=7,F138=8,F138=9,F138=14,F138=17),TEXT(INDEX(Report!$A$1:$T$57,E138,F138),"0%"),IF(F138=5,TEXT(INDEX(Report!$A$1:$T$57,E138,F138),"$#,##0"),INDEX(Report!$A$1:$T$57,E138,F138)))))</f>
        <v>$600</v>
      </c>
      <c r="D138" s="403">
        <f>IF(F138="","",IF(F138=2,D$1,IF(F138=3,INDEX(Report!$A$1:$T$57,E138,20),INDEX(Report!$A$61:$T$117,E138,F138)-0.2)))</f>
        <v>4.7</v>
      </c>
      <c r="E138" s="402">
        <f t="shared" si="8"/>
        <v>12</v>
      </c>
      <c r="F138" s="402">
        <f t="shared" si="33"/>
        <v>5</v>
      </c>
    </row>
    <row r="139" spans="1:6" x14ac:dyDescent="0.3">
      <c r="A139" s="401" t="str">
        <f t="shared" ref="A139" si="37">A117</f>
        <v>Campaigns</v>
      </c>
      <c r="B139" s="401" t="str">
        <f t="shared" si="32"/>
        <v>Public Campaign Finance for Governor+Legislature:</v>
      </c>
      <c r="C139" s="402" t="str">
        <f>IF(F139="","",IF(F139=3,INDEX(Report!$A$61:$T$117,E139,20),IF(OR(F139=7,F139=8,F139=9,F139=14,F139=17),TEXT(INDEX(Report!$A$1:$T$57,E139,F139),"0%"),IF(F139=5,TEXT(INDEX(Report!$A$1:$T$57,E139,F139),"$#,##0"),INDEX(Report!$A$1:$T$57,E139,F139)))))</f>
        <v>Neither</v>
      </c>
      <c r="D139" s="403">
        <f>IF(F139="","",IF(F139=2,D$1,IF(F139=3,INDEX(Report!$A$1:$T$57,E139,20),INDEX(Report!$A$61:$T$117,E139,F139)-0.2)))</f>
        <v>0</v>
      </c>
      <c r="E139" s="402">
        <f t="shared" si="8"/>
        <v>12</v>
      </c>
      <c r="F139" s="402">
        <f t="shared" si="33"/>
        <v>6</v>
      </c>
    </row>
    <row r="140" spans="1:6" s="397" customFormat="1" x14ac:dyDescent="0.3">
      <c r="A140" s="397" t="str">
        <f t="shared" ref="A140" si="38">A118</f>
        <v>Turnout</v>
      </c>
      <c r="B140" s="397" t="str">
        <f t="shared" si="32"/>
        <v>TURNOUT</v>
      </c>
      <c r="C140" s="398" t="str">
        <f>IF(F140="","",IF(F140=3,INDEX(Report!$A$61:$T$117,E140,20),IF(OR(F140=7,F140=8,F140=9,F140=14,F140=17),TEXT(INDEX(Report!$A$1:$T$57,E140,F140),"0%"),IF(F140=5,TEXT(INDEX(Report!$A$1:$T$57,E140,F140),"$#,##0"),INDEX(Report!$A$1:$T$57,E140,F140)))))</f>
        <v/>
      </c>
      <c r="D140" s="399" t="str">
        <f>IF(F140="","",IF(F140=2,D$1,IF(F140=3,INDEX(Report!$A$1:$T$57,E140,20),INDEX(Report!$A$61:$T$117,E140,F140)-0.2)))</f>
        <v/>
      </c>
      <c r="E140" s="398">
        <f t="shared" si="8"/>
        <v>12</v>
      </c>
      <c r="F140" s="398" t="str">
        <f t="shared" si="33"/>
        <v/>
      </c>
    </row>
    <row r="141" spans="1:6" x14ac:dyDescent="0.3">
      <c r="A141" s="401" t="str">
        <f t="shared" ref="A141" si="39">A119</f>
        <v>Turnout</v>
      </c>
      <c r="B141" s="401" t="str">
        <f t="shared" si="32"/>
        <v>Turnout: % of Voting-age Citizens: 2020:</v>
      </c>
      <c r="C141" s="402" t="str">
        <f>IF(F141="","",IF(F141=3,INDEX(Report!$A$61:$T$117,E141,20),IF(OR(F141=7,F141=8,F141=9,F141=14,F141=17),TEXT(INDEX(Report!$A$1:$T$57,E141,F141),"0%"),IF(F141=5,TEXT(INDEX(Report!$A$1:$T$57,E141,F141),"$#,##0"),INDEX(Report!$A$1:$T$57,E141,F141)))))</f>
        <v>76%</v>
      </c>
      <c r="D141" s="403">
        <f>IF(F141="","",IF(F141=2,D$1,IF(F141=3,INDEX(Report!$A$1:$T$57,E141,20),INDEX(Report!$A$61:$T$117,E141,F141)-0.2)))</f>
        <v>4.2898783004533581</v>
      </c>
      <c r="E141" s="402">
        <f t="shared" si="8"/>
        <v>12</v>
      </c>
      <c r="F141" s="402">
        <f t="shared" si="33"/>
        <v>7</v>
      </c>
    </row>
    <row r="142" spans="1:6" x14ac:dyDescent="0.3">
      <c r="A142" s="401" t="str">
        <f t="shared" ref="A142" si="40">A120</f>
        <v>Turnout</v>
      </c>
      <c r="B142" s="401" t="str">
        <f t="shared" si="32"/>
        <v>Ratio of 18-24 Turnout to 25+ Turnout: 2020:</v>
      </c>
      <c r="C142" s="402" t="str">
        <f>IF(F142="","",IF(F142=3,INDEX(Report!$A$61:$T$117,E142,20),IF(OR(F142=7,F142=8,F142=9,F142=14,F142=17),TEXT(INDEX(Report!$A$1:$T$57,E142,F142),"0%"),IF(F142=5,TEXT(INDEX(Report!$A$1:$T$57,E142,F142),"$#,##0"),INDEX(Report!$A$1:$T$57,E142,F142)))))</f>
        <v>77%</v>
      </c>
      <c r="D142" s="403">
        <f>IF(F142="","",IF(F142=2,D$1,IF(F142=3,INDEX(Report!$A$1:$T$57,E142,20),INDEX(Report!$A$61:$T$117,E142,F142)-0.2)))</f>
        <v>2.7207801117163437</v>
      </c>
      <c r="E142" s="402">
        <f t="shared" si="8"/>
        <v>12</v>
      </c>
      <c r="F142" s="402">
        <f t="shared" si="33"/>
        <v>8</v>
      </c>
    </row>
    <row r="143" spans="1:6" x14ac:dyDescent="0.3">
      <c r="A143" s="401" t="str">
        <f t="shared" ref="A143" si="41">A121</f>
        <v>Turnout</v>
      </c>
      <c r="B143" s="401" t="str">
        <f t="shared" si="32"/>
        <v>Ratio of Minority Turnout to White Turnout: 2020:</v>
      </c>
      <c r="C143" s="402" t="str">
        <f>IF(F143="","",IF(F143=3,INDEX(Report!$A$61:$T$117,E143,20),IF(OR(F143=7,F143=8,F143=9,F143=14,F143=17),TEXT(INDEX(Report!$A$1:$T$57,E143,F143),"0%"),IF(F143=5,TEXT(INDEX(Report!$A$1:$T$57,E143,F143),"$#,##0"),INDEX(Report!$A$1:$T$57,E143,F143)))))</f>
        <v>74%</v>
      </c>
      <c r="D143" s="403">
        <f>IF(F143="","",IF(F143=2,D$1,IF(F143=3,INDEX(Report!$A$1:$T$57,E143,20),INDEX(Report!$A$61:$T$117,E143,F143)-0.2)))</f>
        <v>2.1785268304613048</v>
      </c>
      <c r="E143" s="402">
        <f t="shared" si="8"/>
        <v>12</v>
      </c>
      <c r="F143" s="402">
        <f t="shared" si="33"/>
        <v>9</v>
      </c>
    </row>
    <row r="144" spans="1:6" s="397" customFormat="1" x14ac:dyDescent="0.3">
      <c r="A144" s="397" t="str">
        <f t="shared" ref="A144" si="42">A122</f>
        <v>Access</v>
      </c>
      <c r="B144" s="397" t="str">
        <f t="shared" si="32"/>
        <v>ACCESS TO VOTING</v>
      </c>
      <c r="C144" s="398" t="str">
        <f>IF(F144="","",IF(F144=3,INDEX(Report!$A$61:$T$117,E144,20),IF(OR(F144=7,F144=8,F144=9,F144=14,F144=17),TEXT(INDEX(Report!$A$1:$T$57,E144,F144),"0%"),IF(F144=5,TEXT(INDEX(Report!$A$1:$T$57,E144,F144),"$#,##0"),INDEX(Report!$A$1:$T$57,E144,F144)))))</f>
        <v/>
      </c>
      <c r="D144" s="399" t="str">
        <f>IF(F144="","",IF(F144=2,D$1,IF(F144=3,INDEX(Report!$A$1:$T$57,E144,20),INDEX(Report!$A$61:$T$117,E144,F144)-0.2)))</f>
        <v/>
      </c>
      <c r="E144" s="398">
        <f t="shared" si="8"/>
        <v>12</v>
      </c>
      <c r="F144" s="398" t="str">
        <f t="shared" si="33"/>
        <v/>
      </c>
    </row>
    <row r="145" spans="1:6" x14ac:dyDescent="0.3">
      <c r="A145" s="401" t="str">
        <f t="shared" ref="A145" si="43">A123</f>
        <v>Access</v>
      </c>
      <c r="B145" s="401" t="str">
        <f t="shared" si="32"/>
        <v>Weekend Early Voting: State Minimum 2021:</v>
      </c>
      <c r="C145" s="402" t="str">
        <f>IF(F145="","",IF(F145=3,INDEX(Report!$A$61:$T$117,E145,20),IF(OR(F145=7,F145=8,F145=9,F145=14,F145=17),TEXT(INDEX(Report!$A$1:$T$57,E145,F145),"0%"),IF(F145=5,TEXT(INDEX(Report!$A$1:$T$57,E145,F145),"$#,##0"),INDEX(Report!$A$1:$T$57,E145,F145)))))</f>
        <v>2 Saturdays: last 2</v>
      </c>
      <c r="D145" s="403">
        <f>IF(F145="","",IF(F145=2,D$1,IF(F145=3,INDEX(Report!$A$1:$T$57,E145,20),INDEX(Report!$A$61:$T$117,E145,F145)-0.2)))</f>
        <v>2</v>
      </c>
      <c r="E145" s="402">
        <f t="shared" si="8"/>
        <v>12</v>
      </c>
      <c r="F145" s="402">
        <f t="shared" si="33"/>
        <v>10</v>
      </c>
    </row>
    <row r="146" spans="1:6" x14ac:dyDescent="0.3">
      <c r="A146" s="401" t="str">
        <f t="shared" ref="A146" si="44">A124</f>
        <v>Access</v>
      </c>
      <c r="B146" s="401" t="str">
        <f t="shared" si="32"/>
        <v>Access to Vote by Mail (VBM): 2020:</v>
      </c>
      <c r="C146" s="402" t="str">
        <f>IF(F146="","",IF(F146=3,INDEX(Report!$A$61:$T$117,E146,20),IF(OR(F146=7,F146=8,F146=9,F146=14,F146=17),TEXT(INDEX(Report!$A$1:$T$57,E146,F146),"0%"),IF(F146=5,TEXT(INDEX(Report!$A$1:$T$57,E146,F146),"$#,##0"),INDEX(Report!$A$1:$T$57,E146,F146)))))</f>
        <v>Broad VBM: Ballot sent to all</v>
      </c>
      <c r="D146" s="403">
        <f>IF(F146="","",IF(F146=2,D$1,IF(F146=3,INDEX(Report!$A$1:$T$57,E146,20),INDEX(Report!$A$61:$T$117,E146,F146)-0.2)))</f>
        <v>4</v>
      </c>
      <c r="E146" s="402">
        <f t="shared" si="8"/>
        <v>12</v>
      </c>
      <c r="F146" s="402">
        <f t="shared" si="33"/>
        <v>11</v>
      </c>
    </row>
    <row r="147" spans="1:6" x14ac:dyDescent="0.3">
      <c r="A147" s="401" t="str">
        <f t="shared" ref="A147" si="45">A125</f>
        <v>Access</v>
      </c>
      <c r="B147" s="401" t="str">
        <f t="shared" si="32"/>
        <v>Number of Days when Voters Can Cure Signature Problems after Election Day:</v>
      </c>
      <c r="C147" s="402">
        <f>IF(F147="","",IF(F147=3,INDEX(Report!$A$61:$T$117,E147,20),IF(OR(F147=7,F147=8,F147=9,F147=14,F147=17),TEXT(INDEX(Report!$A$1:$T$57,E147,F147),"0%"),IF(F147=5,TEXT(INDEX(Report!$A$1:$T$57,E147,F147),"$#,##0"),INDEX(Report!$A$1:$T$57,E147,F147)))))</f>
        <v>8</v>
      </c>
      <c r="D147" s="403">
        <f>IF(F147="","",IF(F147=2,D$1,IF(F147=3,INDEX(Report!$A$1:$T$57,E147,20),INDEX(Report!$A$61:$T$117,E147,F147)-0.2)))</f>
        <v>5</v>
      </c>
      <c r="E147" s="402">
        <f t="shared" si="8"/>
        <v>12</v>
      </c>
      <c r="F147" s="402">
        <f t="shared" si="33"/>
        <v>12</v>
      </c>
    </row>
    <row r="148" spans="1:6" x14ac:dyDescent="0.3">
      <c r="A148" s="401" t="str">
        <f t="shared" ref="A148" si="46">A126</f>
        <v>Access</v>
      </c>
      <c r="B148" s="401" t="str">
        <f t="shared" si="32"/>
        <v>Do They Maintain VBM List Well with Address Changes &amp; Deaths?</v>
      </c>
      <c r="C148" s="402" t="str">
        <f>IF(F148="","",IF(F148=3,INDEX(Report!$A$61:$T$117,E148,20),IF(OR(F148=7,F148=8,F148=9,F148=14,F148=17),TEXT(INDEX(Report!$A$1:$T$57,E148,F148),"0%"),IF(F148=5,TEXT(INDEX(Report!$A$1:$T$57,E148,F148),"$#,##0"),INDEX(Report!$A$1:$T$57,E148,F148)))))</f>
        <v>Yes</v>
      </c>
      <c r="D148" s="403">
        <f>IF(F148="","",IF(F148=2,D$1,IF(F148=3,INDEX(Report!$A$1:$T$57,E148,20),INDEX(Report!$A$61:$T$117,E148,F148)-0.2)))</f>
        <v>5</v>
      </c>
      <c r="E148" s="402">
        <f t="shared" si="8"/>
        <v>12</v>
      </c>
      <c r="F148" s="402">
        <f t="shared" si="33"/>
        <v>13</v>
      </c>
    </row>
    <row r="149" spans="1:6" x14ac:dyDescent="0.3">
      <c r="A149" s="401" t="str">
        <f t="shared" ref="A149" si="47">A127</f>
        <v>Access</v>
      </c>
      <c r="B149" s="401" t="str">
        <f t="shared" si="32"/>
        <v>Extent of Review of VBM: Rejection Rate: 2018:</v>
      </c>
      <c r="C149" s="402" t="str">
        <f>IF(F149="","",IF(F149=3,INDEX(Report!$A$61:$T$117,E149,20),IF(OR(F149=7,F149=8,F149=9,F149=14,F149=17),TEXT(INDEX(Report!$A$1:$T$57,E149,F149),"0%"),IF(F149=5,TEXT(INDEX(Report!$A$1:$T$57,E149,F149),"$#,##0"),INDEX(Report!$A$1:$T$57,E149,F149)))))</f>
        <v>1%</v>
      </c>
      <c r="D149" s="403">
        <f>IF(F149="","",IF(F149=2,D$1,IF(F149=3,INDEX(Report!$A$1:$T$57,E149,20),INDEX(Report!$A$61:$T$117,E149,F149)-0.2)))</f>
        <v>3</v>
      </c>
      <c r="E149" s="402">
        <f t="shared" si="8"/>
        <v>12</v>
      </c>
      <c r="F149" s="402">
        <f t="shared" si="33"/>
        <v>14</v>
      </c>
    </row>
    <row r="150" spans="1:6" s="397" customFormat="1" x14ac:dyDescent="0.3">
      <c r="A150" s="397" t="str">
        <f t="shared" ref="A150" si="48">A128</f>
        <v>Checking</v>
      </c>
      <c r="B150" s="397" t="str">
        <f t="shared" si="32"/>
        <v>CHECKING ELECTION RESULTS</v>
      </c>
      <c r="C150" s="398" t="str">
        <f>IF(F150="","",IF(F150=3,INDEX(Report!$A$61:$T$117,E150,20),IF(OR(F150=7,F150=8,F150=9,F150=14,F150=17),TEXT(INDEX(Report!$A$1:$T$57,E150,F150),"0%"),IF(F150=5,TEXT(INDEX(Report!$A$1:$T$57,E150,F150),"$#,##0"),INDEX(Report!$A$1:$T$57,E150,F150)))))</f>
        <v/>
      </c>
      <c r="D150" s="399" t="str">
        <f>IF(F150="","",IF(F150=2,D$1,IF(F150=3,INDEX(Report!$A$1:$T$57,E150,20),INDEX(Report!$A$61:$T$117,E150,F150)-0.2)))</f>
        <v/>
      </c>
      <c r="E150" s="398">
        <f t="shared" si="8"/>
        <v>12</v>
      </c>
      <c r="F150" s="398" t="str">
        <f t="shared" si="33"/>
        <v/>
      </c>
    </row>
    <row r="151" spans="1:6" x14ac:dyDescent="0.3">
      <c r="A151" s="401" t="str">
        <f t="shared" ref="A151" si="49">A129</f>
        <v>Checking</v>
      </c>
      <c r="B151" s="401" t="str">
        <f t="shared" si="32"/>
        <v>Handmarked Paper Ballots or Printed by Touchscreen? 2022:</v>
      </c>
      <c r="C151" s="402" t="str">
        <f>IF(F151="","",IF(F151=3,INDEX(Report!$A$61:$T$117,E151,20),IF(OR(F151=7,F151=8,F151=9,F151=14,F151=17),TEXT(INDEX(Report!$A$1:$T$57,E151,F151),"0%"),IF(F151=5,TEXT(INDEX(Report!$A$1:$T$57,E151,F151),"$#,##0"),INDEX(Report!$A$1:$T$57,E151,F151)))))</f>
        <v>Handmark. Touchscreen can print ballot for accessibility</v>
      </c>
      <c r="D151" s="403">
        <f>IF(F151="","",IF(F151=2,D$1,IF(F151=3,INDEX(Report!$A$1:$T$57,E151,20),INDEX(Report!$A$61:$T$117,E151,F151)-0.2)))</f>
        <v>5</v>
      </c>
      <c r="E151" s="402">
        <f t="shared" si="8"/>
        <v>12</v>
      </c>
      <c r="F151" s="402">
        <f t="shared" si="33"/>
        <v>15</v>
      </c>
    </row>
    <row r="152" spans="1:6" x14ac:dyDescent="0.3">
      <c r="A152" s="401" t="str">
        <f t="shared" ref="A152" si="50">A130</f>
        <v>Checking</v>
      </c>
      <c r="B152" s="401" t="str">
        <f t="shared" si="32"/>
        <v>Do They Audit Results by Hand Tallying Some Ballots?</v>
      </c>
      <c r="C152" s="402" t="str">
        <f>IF(F152="","",IF(F152=3,INDEX(Report!$A$61:$T$117,E152,20),IF(OR(F152=7,F152=8,F152=9,F152=14,F152=17),TEXT(INDEX(Report!$A$1:$T$57,E152,F152),"0%"),IF(F152=5,TEXT(INDEX(Report!$A$1:$T$57,E152,F152),"$#,##0"),INDEX(Report!$A$1:$T$57,E152,F152)))))</f>
        <v>Hand tally</v>
      </c>
      <c r="D152" s="403">
        <f>IF(F152="","",IF(F152=2,D$1,IF(F152=3,INDEX(Report!$A$1:$T$57,E152,20),INDEX(Report!$A$61:$T$117,E152,F152)-0.2)))</f>
        <v>5</v>
      </c>
      <c r="E152" s="402">
        <f t="shared" si="8"/>
        <v>12</v>
      </c>
      <c r="F152" s="402">
        <f t="shared" si="33"/>
        <v>16</v>
      </c>
    </row>
    <row r="153" spans="1:6" x14ac:dyDescent="0.3">
      <c r="A153" s="401" t="str">
        <f t="shared" ref="A153" si="51">A131</f>
        <v>Checking</v>
      </c>
      <c r="B153" s="401" t="str">
        <f t="shared" si="32"/>
        <v>How Big Is Audit Sample?</v>
      </c>
      <c r="C153" s="402" t="str">
        <f>IF(F153="","",IF(F153=3,INDEX(Report!$A$61:$T$117,E153,20),IF(OR(F153=7,F153=8,F153=9,F153=14,F153=17),TEXT(INDEX(Report!$A$1:$T$57,E153,F153),"0%"),IF(F153=5,TEXT(INDEX(Report!$A$1:$T$57,E153,F153),"$#,##0"),INDEX(Report!$A$1:$T$57,E153,F153)))))</f>
        <v>Statistical</v>
      </c>
      <c r="D153" s="403">
        <f>IF(F153="","",IF(F153=2,D$1,IF(F153=3,INDEX(Report!$A$1:$T$57,E153,20),INDEX(Report!$A$61:$T$117,E153,F153)-0.2)))</f>
        <v>5</v>
      </c>
      <c r="E153" s="402">
        <f t="shared" si="8"/>
        <v>12</v>
      </c>
      <c r="F153" s="402">
        <f t="shared" si="33"/>
        <v>17</v>
      </c>
    </row>
    <row r="154" spans="1:6" x14ac:dyDescent="0.3">
      <c r="A154" s="401" t="str">
        <f t="shared" ref="A154" si="52">A132</f>
        <v>Checking</v>
      </c>
      <c r="B154" s="401" t="str">
        <f t="shared" si="32"/>
        <v>Number of Contests Audited:</v>
      </c>
      <c r="C154" s="402" t="str">
        <f>IF(F154="","",IF(F154=3,INDEX(Report!$A$61:$T$117,E154,20),IF(OR(F154=7,F154=8,F154=9,F154=14,F154=17),TEXT(INDEX(Report!$A$1:$T$57,E154,F154),"0%"),IF(F154=5,TEXT(INDEX(Report!$A$1:$T$57,E154,F154),"$#,##0"),INDEX(Report!$A$1:$T$57,E154,F154)))))</f>
        <v>2 have enough sample. Limited info on others</v>
      </c>
      <c r="D154" s="403">
        <f>IF(F154="","",IF(F154=2,D$1,IF(F154=3,INDEX(Report!$A$1:$T$57,E154,20),INDEX(Report!$A$61:$T$117,E154,F154)-0.2)))</f>
        <v>1</v>
      </c>
      <c r="E154" s="402">
        <f t="shared" si="8"/>
        <v>12</v>
      </c>
      <c r="F154" s="402">
        <f t="shared" si="33"/>
        <v>18</v>
      </c>
    </row>
    <row r="155" spans="1:6" x14ac:dyDescent="0.3">
      <c r="A155" s="401" t="str">
        <f t="shared" ref="A155" si="53">A133</f>
        <v>Checking</v>
      </c>
      <c r="B155" s="401" t="str">
        <f t="shared" si="32"/>
        <v>Can Public Recount with Copies of Ballots?</v>
      </c>
      <c r="C155" s="402" t="str">
        <f>IF(F155="","",IF(F155=3,INDEX(Report!$A$61:$T$117,E155,20),IF(OR(F155=7,F155=8,F155=9,F155=14,F155=17),TEXT(INDEX(Report!$A$1:$T$57,E155,F155),"0%"),IF(F155=5,TEXT(INDEX(Report!$A$1:$T$57,E155,F155),"$#,##0"),INDEX(Report!$A$1:$T$57,E155,F155)))))</f>
        <v>Keep+release images &amp; ballots after recount</v>
      </c>
      <c r="D155" s="403">
        <f>IF(F155="","",IF(F155=2,D$1,IF(F155=3,INDEX(Report!$A$1:$T$57,E155,20),INDEX(Report!$A$61:$T$117,E155,F155)-0.2)))</f>
        <v>5</v>
      </c>
      <c r="E155" s="402">
        <f t="shared" ref="E155:E218" si="54">E133+1</f>
        <v>12</v>
      </c>
      <c r="F155" s="402">
        <f t="shared" si="33"/>
        <v>19</v>
      </c>
    </row>
    <row r="156" spans="1:6" s="397" customFormat="1" x14ac:dyDescent="0.3">
      <c r="A156" s="397" t="str">
        <f>A134</f>
        <v>State</v>
      </c>
      <c r="B156" s="397" t="str">
        <f>B134</f>
        <v>|</v>
      </c>
      <c r="C156" s="398" t="str">
        <f>IF(F156="","",IF(F156=3,INDEX(Report!$A$61:$T$117,E156,20),IF(OR(F156=7,F156=8,F156=9,F156=14,F156=17),TEXT(INDEX(Report!$A$1:$T$57,E156,F156),"0%"),IF(F156=5,TEXT(INDEX(Report!$A$1:$T$57,E156,F156),"$#,##0"),INDEX(Report!$A$1:$T$57,E156,F156)))))</f>
        <v>Connecticut</v>
      </c>
      <c r="D156" s="399" t="str">
        <f>IF(F156="","",IF(F156=2,D$1,IF(F156=3,INDEX(Report!$A$1:$T$57,E156,20),INDEX(Report!$A$61:$T$117,E156,F156)-0.2)))</f>
        <v>Score (Scale 0-5)</v>
      </c>
      <c r="E156" s="398">
        <f t="shared" si="54"/>
        <v>13</v>
      </c>
      <c r="F156" s="398">
        <f>IF(F134&lt;&gt;"",F134,"")</f>
        <v>2</v>
      </c>
    </row>
    <row r="157" spans="1:6" s="397" customFormat="1" x14ac:dyDescent="0.3">
      <c r="A157" s="397" t="str">
        <f>A135</f>
        <v>Grade</v>
      </c>
      <c r="B157" s="397" t="str">
        <f t="shared" ref="B157:B220" si="55">B135</f>
        <v>Overall Grade, Total score is on scale 0-80 (item scores are 0-5)</v>
      </c>
      <c r="C157" s="398" t="str">
        <f>IF(F157="","",IF(F157=3,INDEX(Report!$A$61:$T$117,E157,20),IF(OR(F157=7,F157=8,F157=9,F157=14,F157=17),TEXT(INDEX(Report!$A$1:$T$57,E157,F157),"0%"),IF(F157=5,TEXT(INDEX(Report!$A$1:$T$57,E157,F157),"$#,##0"),INDEX(Report!$A$1:$T$57,E157,F157)))))</f>
        <v>B</v>
      </c>
      <c r="D157" s="399">
        <f>IF(F157="","",IF(F157=2,D$1,IF(F157=3,INDEX(Report!$A$1:$T$57,E157,20),INDEX(Report!$A$61:$T$117,E157,F157)-0.2)))</f>
        <v>34.60546622505575</v>
      </c>
      <c r="E157" s="398">
        <f t="shared" si="54"/>
        <v>13</v>
      </c>
      <c r="F157" s="398">
        <f t="shared" ref="F157:F220" si="56">IF(F135&lt;&gt;"",F135,"")</f>
        <v>3</v>
      </c>
    </row>
    <row r="158" spans="1:6" s="397" customFormat="1" x14ac:dyDescent="0.3">
      <c r="A158" s="397" t="str">
        <f t="shared" ref="A158" si="57">A136</f>
        <v>Campaigns</v>
      </c>
      <c r="B158" s="397" t="str">
        <f t="shared" si="55"/>
        <v>CAMPAIGNS</v>
      </c>
      <c r="C158" s="398" t="str">
        <f>IF(F158="","",IF(F158=3,INDEX(Report!$A$61:$T$117,E158,20),IF(OR(F158=7,F158=8,F158=9,F158=14,F158=17),TEXT(INDEX(Report!$A$1:$T$57,E158,F158),"0%"),IF(F158=5,TEXT(INDEX(Report!$A$1:$T$57,E158,F158),"$#,##0"),INDEX(Report!$A$1:$T$57,E158,F158)))))</f>
        <v/>
      </c>
      <c r="D158" s="399" t="str">
        <f>IF(F158="","",IF(F158=2,D$1,IF(F158=3,INDEX(Report!$A$1:$T$57,E158,20),INDEX(Report!$A$61:$T$117,E158,F158)-0.2)))</f>
        <v/>
      </c>
      <c r="E158" s="398">
        <f t="shared" si="54"/>
        <v>13</v>
      </c>
      <c r="F158" s="398" t="str">
        <f t="shared" si="56"/>
        <v/>
      </c>
    </row>
    <row r="159" spans="1:6" x14ac:dyDescent="0.3">
      <c r="A159" s="401" t="str">
        <f t="shared" ref="A159" si="58">A137</f>
        <v>Campaigns</v>
      </c>
      <c r="B159" s="401" t="str">
        <f t="shared" si="55"/>
        <v>Nonpartisan or Bipartisan Redistricting to Avoid Gerrymanders</v>
      </c>
      <c r="C159" s="402" t="str">
        <f>IF(F159="","",IF(F159=3,INDEX(Report!$A$61:$T$117,E159,20),IF(OR(F159=7,F159=8,F159=9,F159=14,F159=17),TEXT(INDEX(Report!$A$1:$T$57,E159,F159),"0%"),IF(F159=5,TEXT(INDEX(Report!$A$1:$T$57,E159,F159),"$#,##0"),INDEX(Report!$A$1:$T$57,E159,F159)))))</f>
        <v>No</v>
      </c>
      <c r="D159" s="403">
        <f>IF(F159="","",IF(F159=2,D$1,IF(F159=3,INDEX(Report!$A$1:$T$57,E159,20),INDEX(Report!$A$61:$T$117,E159,F159)-0.2)))</f>
        <v>0</v>
      </c>
      <c r="E159" s="402">
        <f t="shared" si="54"/>
        <v>13</v>
      </c>
      <c r="F159" s="402">
        <f t="shared" si="56"/>
        <v>4</v>
      </c>
    </row>
    <row r="160" spans="1:6" x14ac:dyDescent="0.3">
      <c r="A160" s="401" t="str">
        <f t="shared" ref="A160" si="59">A138</f>
        <v>Campaigns</v>
      </c>
      <c r="B160" s="401" t="str">
        <f t="shared" si="55"/>
        <v>Contribution Limit per 4 Years per Candidate</v>
      </c>
      <c r="C160" s="402" t="str">
        <f>IF(F160="","",IF(F160=3,INDEX(Report!$A$61:$T$117,E160,20),IF(OR(F160=7,F160=8,F160=9,F160=14,F160=17),TEXT(INDEX(Report!$A$1:$T$57,E160,F160),"0%"),IF(F160=5,TEXT(INDEX(Report!$A$1:$T$57,E160,F160),"$#,##0"),INDEX(Report!$A$1:$T$57,E160,F160)))))</f>
        <v>$900</v>
      </c>
      <c r="D160" s="403">
        <f>IF(F160="","",IF(F160=2,D$1,IF(F160=3,INDEX(Report!$A$1:$T$57,E160,20),INDEX(Report!$A$61:$T$117,E160,F160)-0.2)))</f>
        <v>4.55</v>
      </c>
      <c r="E160" s="402">
        <f t="shared" si="54"/>
        <v>13</v>
      </c>
      <c r="F160" s="402">
        <f t="shared" si="56"/>
        <v>5</v>
      </c>
    </row>
    <row r="161" spans="1:6" x14ac:dyDescent="0.3">
      <c r="A161" s="401" t="str">
        <f t="shared" ref="A161" si="60">A139</f>
        <v>Campaigns</v>
      </c>
      <c r="B161" s="401" t="str">
        <f t="shared" si="55"/>
        <v>Public Campaign Finance for Governor+Legislature:</v>
      </c>
      <c r="C161" s="402" t="str">
        <f>IF(F161="","",IF(F161=3,INDEX(Report!$A$61:$T$117,E161,20),IF(OR(F161=7,F161=8,F161=9,F161=14,F161=17),TEXT(INDEX(Report!$A$1:$T$57,E161,F161),"0%"),IF(F161=5,TEXT(INDEX(Report!$A$1:$T$57,E161,F161),"$#,##0"),INDEX(Report!$A$1:$T$57,E161,F161)))))</f>
        <v>Both</v>
      </c>
      <c r="D161" s="403">
        <f>IF(F161="","",IF(F161=2,D$1,IF(F161=3,INDEX(Report!$A$1:$T$57,E161,20),INDEX(Report!$A$61:$T$117,E161,F161)-0.2)))</f>
        <v>5</v>
      </c>
      <c r="E161" s="402">
        <f t="shared" si="54"/>
        <v>13</v>
      </c>
      <c r="F161" s="402">
        <f t="shared" si="56"/>
        <v>6</v>
      </c>
    </row>
    <row r="162" spans="1:6" s="397" customFormat="1" x14ac:dyDescent="0.3">
      <c r="A162" s="397" t="str">
        <f t="shared" ref="A162" si="61">A140</f>
        <v>Turnout</v>
      </c>
      <c r="B162" s="397" t="str">
        <f t="shared" si="55"/>
        <v>TURNOUT</v>
      </c>
      <c r="C162" s="398" t="str">
        <f>IF(F162="","",IF(F162=3,INDEX(Report!$A$61:$T$117,E162,20),IF(OR(F162=7,F162=8,F162=9,F162=14,F162=17),TEXT(INDEX(Report!$A$1:$T$57,E162,F162),"0%"),IF(F162=5,TEXT(INDEX(Report!$A$1:$T$57,E162,F162),"$#,##0"),INDEX(Report!$A$1:$T$57,E162,F162)))))</f>
        <v/>
      </c>
      <c r="D162" s="399" t="str">
        <f>IF(F162="","",IF(F162=2,D$1,IF(F162=3,INDEX(Report!$A$1:$T$57,E162,20),INDEX(Report!$A$61:$T$117,E162,F162)-0.2)))</f>
        <v/>
      </c>
      <c r="E162" s="398">
        <f t="shared" si="54"/>
        <v>13</v>
      </c>
      <c r="F162" s="398" t="str">
        <f t="shared" si="56"/>
        <v/>
      </c>
    </row>
    <row r="163" spans="1:6" x14ac:dyDescent="0.3">
      <c r="A163" s="401" t="str">
        <f t="shared" ref="A163" si="62">A141</f>
        <v>Turnout</v>
      </c>
      <c r="B163" s="401" t="str">
        <f t="shared" si="55"/>
        <v>Turnout: % of Voting-age Citizens: 2020:</v>
      </c>
      <c r="C163" s="402" t="str">
        <f>IF(F163="","",IF(F163=3,INDEX(Report!$A$61:$T$117,E163,20),IF(OR(F163=7,F163=8,F163=9,F163=14,F163=17),TEXT(INDEX(Report!$A$1:$T$57,E163,F163),"0%"),IF(F163=5,TEXT(INDEX(Report!$A$1:$T$57,E163,F163),"$#,##0"),INDEX(Report!$A$1:$T$57,E163,F163)))))</f>
        <v>71%</v>
      </c>
      <c r="D163" s="403">
        <f>IF(F163="","",IF(F163=2,D$1,IF(F163=3,INDEX(Report!$A$1:$T$57,E163,20),INDEX(Report!$A$61:$T$117,E163,F163)-0.2)))</f>
        <v>3.3039350998745052</v>
      </c>
      <c r="E163" s="402">
        <f t="shared" si="54"/>
        <v>13</v>
      </c>
      <c r="F163" s="402">
        <f t="shared" si="56"/>
        <v>7</v>
      </c>
    </row>
    <row r="164" spans="1:6" x14ac:dyDescent="0.3">
      <c r="A164" s="401" t="str">
        <f t="shared" ref="A164" si="63">A142</f>
        <v>Turnout</v>
      </c>
      <c r="B164" s="401" t="str">
        <f t="shared" si="55"/>
        <v>Ratio of 18-24 Turnout to 25+ Turnout: 2020:</v>
      </c>
      <c r="C164" s="402" t="str">
        <f>IF(F164="","",IF(F164=3,INDEX(Report!$A$61:$T$117,E164,20),IF(OR(F164=7,F164=8,F164=9,F164=14,F164=17),TEXT(INDEX(Report!$A$1:$T$57,E164,F164),"0%"),IF(F164=5,TEXT(INDEX(Report!$A$1:$T$57,E164,F164),"$#,##0"),INDEX(Report!$A$1:$T$57,E164,F164)))))</f>
        <v>76%</v>
      </c>
      <c r="D164" s="403">
        <f>IF(F164="","",IF(F164=2,D$1,IF(F164=3,INDEX(Report!$A$1:$T$57,E164,20),INDEX(Report!$A$61:$T$117,E164,F164)-0.2)))</f>
        <v>2.6319270357316058</v>
      </c>
      <c r="E164" s="402">
        <f t="shared" si="54"/>
        <v>13</v>
      </c>
      <c r="F164" s="402">
        <f t="shared" si="56"/>
        <v>8</v>
      </c>
    </row>
    <row r="165" spans="1:6" x14ac:dyDescent="0.3">
      <c r="A165" s="401" t="str">
        <f t="shared" ref="A165" si="64">A143</f>
        <v>Turnout</v>
      </c>
      <c r="B165" s="401" t="str">
        <f t="shared" si="55"/>
        <v>Ratio of Minority Turnout to White Turnout: 2020:</v>
      </c>
      <c r="C165" s="402" t="str">
        <f>IF(F165="","",IF(F165=3,INDEX(Report!$A$61:$T$117,E165,20),IF(OR(F165=7,F165=8,F165=9,F165=14,F165=17),TEXT(INDEX(Report!$A$1:$T$57,E165,F165),"0%"),IF(F165=5,TEXT(INDEX(Report!$A$1:$T$57,E165,F165),"$#,##0"),INDEX(Report!$A$1:$T$57,E165,F165)))))</f>
        <v>79%</v>
      </c>
      <c r="D165" s="403">
        <f>IF(F165="","",IF(F165=2,D$1,IF(F165=3,INDEX(Report!$A$1:$T$57,E165,20),INDEX(Report!$A$61:$T$117,E165,F165)-0.2)))</f>
        <v>2.6196040894496382</v>
      </c>
      <c r="E165" s="402">
        <f t="shared" si="54"/>
        <v>13</v>
      </c>
      <c r="F165" s="402">
        <f t="shared" si="56"/>
        <v>9</v>
      </c>
    </row>
    <row r="166" spans="1:6" s="397" customFormat="1" x14ac:dyDescent="0.3">
      <c r="A166" s="397" t="str">
        <f t="shared" ref="A166" si="65">A144</f>
        <v>Access</v>
      </c>
      <c r="B166" s="397" t="str">
        <f t="shared" si="55"/>
        <v>ACCESS TO VOTING</v>
      </c>
      <c r="C166" s="398" t="str">
        <f>IF(F166="","",IF(F166=3,INDEX(Report!$A$61:$T$117,E166,20),IF(OR(F166=7,F166=8,F166=9,F166=14,F166=17),TEXT(INDEX(Report!$A$1:$T$57,E166,F166),"0%"),IF(F166=5,TEXT(INDEX(Report!$A$1:$T$57,E166,F166),"$#,##0"),INDEX(Report!$A$1:$T$57,E166,F166)))))</f>
        <v/>
      </c>
      <c r="D166" s="399" t="str">
        <f>IF(F166="","",IF(F166=2,D$1,IF(F166=3,INDEX(Report!$A$1:$T$57,E166,20),INDEX(Report!$A$61:$T$117,E166,F166)-0.2)))</f>
        <v/>
      </c>
      <c r="E166" s="398">
        <f t="shared" si="54"/>
        <v>13</v>
      </c>
      <c r="F166" s="398" t="str">
        <f t="shared" si="56"/>
        <v/>
      </c>
    </row>
    <row r="167" spans="1:6" x14ac:dyDescent="0.3">
      <c r="A167" s="401" t="str">
        <f t="shared" ref="A167" si="66">A145</f>
        <v>Access</v>
      </c>
      <c r="B167" s="401" t="str">
        <f t="shared" si="55"/>
        <v>Weekend Early Voting: State Minimum 2021:</v>
      </c>
      <c r="C167" s="402" t="str">
        <f>IF(F167="","",IF(F167=3,INDEX(Report!$A$61:$T$117,E167,20),IF(OR(F167=7,F167=8,F167=9,F167=14,F167=17),TEXT(INDEX(Report!$A$1:$T$57,E167,F167),"0%"),IF(F167=5,TEXT(INDEX(Report!$A$1:$T$57,E167,F167),"$#,##0"),INDEX(Report!$A$1:$T$57,E167,F167)))))</f>
        <v>No law</v>
      </c>
      <c r="D167" s="403">
        <f>IF(F167="","",IF(F167=2,D$1,IF(F167=3,INDEX(Report!$A$1:$T$57,E167,20),INDEX(Report!$A$61:$T$117,E167,F167)-0.2)))</f>
        <v>0</v>
      </c>
      <c r="E167" s="402">
        <f t="shared" si="54"/>
        <v>13</v>
      </c>
      <c r="F167" s="402">
        <f t="shared" si="56"/>
        <v>10</v>
      </c>
    </row>
    <row r="168" spans="1:6" x14ac:dyDescent="0.3">
      <c r="A168" s="401" t="str">
        <f t="shared" ref="A168" si="67">A146</f>
        <v>Access</v>
      </c>
      <c r="B168" s="401" t="str">
        <f t="shared" si="55"/>
        <v>Access to Vote by Mail (VBM): 2020:</v>
      </c>
      <c r="C168" s="402" t="str">
        <f>IF(F168="","",IF(F168=3,INDEX(Report!$A$61:$T$117,E168,20),IF(OR(F168=7,F168=8,F168=9,F168=14,F168=17),TEXT(INDEX(Report!$A$1:$T$57,E168,F168),"0%"),IF(F168=5,TEXT(INDEX(Report!$A$1:$T$57,E168,F168),"$#,##0"),INDEX(Report!$A$1:$T$57,E168,F168)))))</f>
        <v>Broad VBM: Applic.sent to all</v>
      </c>
      <c r="D168" s="403">
        <f>IF(F168="","",IF(F168=2,D$1,IF(F168=3,INDEX(Report!$A$1:$T$57,E168,20),INDEX(Report!$A$61:$T$117,E168,F168)-0.2)))</f>
        <v>1</v>
      </c>
      <c r="E168" s="402">
        <f t="shared" si="54"/>
        <v>13</v>
      </c>
      <c r="F168" s="402">
        <f t="shared" si="56"/>
        <v>11</v>
      </c>
    </row>
    <row r="169" spans="1:6" x14ac:dyDescent="0.3">
      <c r="A169" s="401" t="str">
        <f t="shared" ref="A169" si="68">A147</f>
        <v>Access</v>
      </c>
      <c r="B169" s="401" t="str">
        <f t="shared" si="55"/>
        <v>Number of Days when Voters Can Cure Signature Problems after Election Day:</v>
      </c>
      <c r="C169" s="402" t="str">
        <f>IF(F169="","",IF(F169=3,INDEX(Report!$A$61:$T$117,E169,20),IF(OR(F169=7,F169=8,F169=9,F169=14,F169=17),TEXT(INDEX(Report!$A$1:$T$57,E169,F169),"0%"),IF(F169=5,TEXT(INDEX(Report!$A$1:$T$57,E169,F169),"$#,##0"),INDEX(Report!$A$1:$T$57,E169,F169)))))</f>
        <v>No cure</v>
      </c>
      <c r="D169" s="403">
        <f>IF(F169="","",IF(F169=2,D$1,IF(F169=3,INDEX(Report!$A$1:$T$57,E169,20),INDEX(Report!$A$61:$T$117,E169,F169)-0.2)))</f>
        <v>0</v>
      </c>
      <c r="E169" s="402">
        <f t="shared" si="54"/>
        <v>13</v>
      </c>
      <c r="F169" s="402">
        <f t="shared" si="56"/>
        <v>12</v>
      </c>
    </row>
    <row r="170" spans="1:6" x14ac:dyDescent="0.3">
      <c r="A170" s="401" t="str">
        <f t="shared" ref="A170" si="69">A148</f>
        <v>Access</v>
      </c>
      <c r="B170" s="401" t="str">
        <f t="shared" si="55"/>
        <v>Do They Maintain VBM List Well with Address Changes &amp; Deaths?</v>
      </c>
      <c r="C170" s="402" t="str">
        <f>IF(F170="","",IF(F170=3,INDEX(Report!$A$61:$T$117,E170,20),IF(OR(F170=7,F170=8,F170=9,F170=14,F170=17),TEXT(INDEX(Report!$A$1:$T$57,E170,F170),"0%"),IF(F170=5,TEXT(INDEX(Report!$A$1:$T$57,E170,F170),"$#,##0"),INDEX(Report!$A$1:$T$57,E170,F170)))))</f>
        <v>Yes</v>
      </c>
      <c r="D170" s="403">
        <f>IF(F170="","",IF(F170=2,D$1,IF(F170=3,INDEX(Report!$A$1:$T$57,E170,20),INDEX(Report!$A$61:$T$117,E170,F170)-0.2)))</f>
        <v>5</v>
      </c>
      <c r="E170" s="402">
        <f t="shared" si="54"/>
        <v>13</v>
      </c>
      <c r="F170" s="402">
        <f t="shared" si="56"/>
        <v>13</v>
      </c>
    </row>
    <row r="171" spans="1:6" x14ac:dyDescent="0.3">
      <c r="A171" s="401" t="str">
        <f t="shared" ref="A171" si="70">A149</f>
        <v>Access</v>
      </c>
      <c r="B171" s="401" t="str">
        <f t="shared" si="55"/>
        <v>Extent of Review of VBM: Rejection Rate: 2018:</v>
      </c>
      <c r="C171" s="402" t="str">
        <f>IF(F171="","",IF(F171=3,INDEX(Report!$A$61:$T$117,E171,20),IF(OR(F171=7,F171=8,F171=9,F171=14,F171=17),TEXT(INDEX(Report!$A$1:$T$57,E171,F171),"0%"),IF(F171=5,TEXT(INDEX(Report!$A$1:$T$57,E171,F171),"$#,##0"),INDEX(Report!$A$1:$T$57,E171,F171)))))</f>
        <v>No signature checks</v>
      </c>
      <c r="D171" s="403">
        <f>IF(F171="","",IF(F171=2,D$1,IF(F171=3,INDEX(Report!$A$1:$T$57,E171,20),INDEX(Report!$A$61:$T$117,E171,F171)-0.2)))</f>
        <v>0</v>
      </c>
      <c r="E171" s="402">
        <f t="shared" si="54"/>
        <v>13</v>
      </c>
      <c r="F171" s="402">
        <f t="shared" si="56"/>
        <v>14</v>
      </c>
    </row>
    <row r="172" spans="1:6" s="397" customFormat="1" x14ac:dyDescent="0.3">
      <c r="A172" s="397" t="str">
        <f t="shared" ref="A172" si="71">A150</f>
        <v>Checking</v>
      </c>
      <c r="B172" s="397" t="str">
        <f t="shared" si="55"/>
        <v>CHECKING ELECTION RESULTS</v>
      </c>
      <c r="C172" s="398" t="str">
        <f>IF(F172="","",IF(F172=3,INDEX(Report!$A$61:$T$117,E172,20),IF(OR(F172=7,F172=8,F172=9,F172=14,F172=17),TEXT(INDEX(Report!$A$1:$T$57,E172,F172),"0%"),IF(F172=5,TEXT(INDEX(Report!$A$1:$T$57,E172,F172),"$#,##0"),INDEX(Report!$A$1:$T$57,E172,F172)))))</f>
        <v/>
      </c>
      <c r="D172" s="399" t="str">
        <f>IF(F172="","",IF(F172=2,D$1,IF(F172=3,INDEX(Report!$A$1:$T$57,E172,20),INDEX(Report!$A$61:$T$117,E172,F172)-0.2)))</f>
        <v/>
      </c>
      <c r="E172" s="398">
        <f t="shared" si="54"/>
        <v>13</v>
      </c>
      <c r="F172" s="398" t="str">
        <f t="shared" si="56"/>
        <v/>
      </c>
    </row>
    <row r="173" spans="1:6" x14ac:dyDescent="0.3">
      <c r="A173" s="401" t="str">
        <f t="shared" ref="A173" si="72">A151</f>
        <v>Checking</v>
      </c>
      <c r="B173" s="401" t="str">
        <f t="shared" si="55"/>
        <v>Handmarked Paper Ballots or Printed by Touchscreen? 2022:</v>
      </c>
      <c r="C173" s="402" t="str">
        <f>IF(F173="","",IF(F173=3,INDEX(Report!$A$61:$T$117,E173,20),IF(OR(F173=7,F173=8,F173=9,F173=14,F173=17),TEXT(INDEX(Report!$A$1:$T$57,E173,F173),"0%"),IF(F173=5,TEXT(INDEX(Report!$A$1:$T$57,E173,F173),"$#,##0"),INDEX(Report!$A$1:$T$57,E173,F173)))))</f>
        <v>Handmark. Touchscreen can print ballot for accessibility</v>
      </c>
      <c r="D173" s="403">
        <f>IF(F173="","",IF(F173=2,D$1,IF(F173=3,INDEX(Report!$A$1:$T$57,E173,20),INDEX(Report!$A$61:$T$117,E173,F173)-0.2)))</f>
        <v>5</v>
      </c>
      <c r="E173" s="402">
        <f t="shared" si="54"/>
        <v>13</v>
      </c>
      <c r="F173" s="402">
        <f t="shared" si="56"/>
        <v>15</v>
      </c>
    </row>
    <row r="174" spans="1:6" x14ac:dyDescent="0.3">
      <c r="A174" s="401" t="str">
        <f t="shared" ref="A174" si="73">A152</f>
        <v>Checking</v>
      </c>
      <c r="B174" s="401" t="str">
        <f t="shared" si="55"/>
        <v>Do They Audit Results by Hand Tallying Some Ballots?</v>
      </c>
      <c r="C174" s="402" t="str">
        <f>IF(F174="","",IF(F174=3,INDEX(Report!$A$61:$T$117,E174,20),IF(OR(F174=7,F174=8,F174=9,F174=14,F174=17),TEXT(INDEX(Report!$A$1:$T$57,E174,F174),"0%"),IF(F174=5,TEXT(INDEX(Report!$A$1:$T$57,E174,F174),"$#,##0"),INDEX(Report!$A$1:$T$57,E174,F174)))))</f>
        <v>Machines or hand. Exclude early+VBM+prov.</v>
      </c>
      <c r="D174" s="403">
        <f>IF(F174="","",IF(F174=2,D$1,IF(F174=3,INDEX(Report!$A$1:$T$57,E174,20),INDEX(Report!$A$61:$T$117,E174,F174)-0.2)))</f>
        <v>1</v>
      </c>
      <c r="E174" s="402">
        <f t="shared" si="54"/>
        <v>13</v>
      </c>
      <c r="F174" s="402">
        <f t="shared" si="56"/>
        <v>16</v>
      </c>
    </row>
    <row r="175" spans="1:6" x14ac:dyDescent="0.3">
      <c r="A175" s="401" t="str">
        <f t="shared" ref="A175" si="74">A153</f>
        <v>Checking</v>
      </c>
      <c r="B175" s="401" t="str">
        <f t="shared" si="55"/>
        <v>How Big Is Audit Sample?</v>
      </c>
      <c r="C175" s="402" t="str">
        <f>IF(F175="","",IF(F175=3,INDEX(Report!$A$61:$T$117,E175,20),IF(OR(F175=7,F175=8,F175=9,F175=14,F175=17),TEXT(INDEX(Report!$A$1:$T$57,E175,F175),"0%"),IF(F175=5,TEXT(INDEX(Report!$A$1:$T$57,E175,F175),"$#,##0"),INDEX(Report!$A$1:$T$57,E175,F175)))))</f>
        <v>5%. After results are final</v>
      </c>
      <c r="D175" s="403">
        <f>IF(F175="","",IF(F175=2,D$1,IF(F175=3,INDEX(Report!$A$1:$T$57,E175,20),INDEX(Report!$A$61:$T$117,E175,F175)-0.2)))</f>
        <v>2</v>
      </c>
      <c r="E175" s="402">
        <f t="shared" si="54"/>
        <v>13</v>
      </c>
      <c r="F175" s="402">
        <f t="shared" si="56"/>
        <v>17</v>
      </c>
    </row>
    <row r="176" spans="1:6" x14ac:dyDescent="0.3">
      <c r="A176" s="401" t="str">
        <f t="shared" ref="A176" si="75">A154</f>
        <v>Checking</v>
      </c>
      <c r="B176" s="401" t="str">
        <f t="shared" si="55"/>
        <v>Number of Contests Audited:</v>
      </c>
      <c r="C176" s="402">
        <f>IF(F176="","",IF(F176=3,INDEX(Report!$A$61:$T$117,E176,20),IF(OR(F176=7,F176=8,F176=9,F176=14,F176=17),TEXT(INDEX(Report!$A$1:$T$57,E176,F176),"0%"),IF(F176=5,TEXT(INDEX(Report!$A$1:$T$57,E176,F176),"$#,##0"),INDEX(Report!$A$1:$T$57,E176,F176)))))</f>
        <v>3</v>
      </c>
      <c r="D176" s="403">
        <f>IF(F176="","",IF(F176=2,D$1,IF(F176=3,INDEX(Report!$A$1:$T$57,E176,20),INDEX(Report!$A$61:$T$117,E176,F176)-0.2)))</f>
        <v>1.5</v>
      </c>
      <c r="E176" s="402">
        <f t="shared" si="54"/>
        <v>13</v>
      </c>
      <c r="F176" s="402">
        <f t="shared" si="56"/>
        <v>18</v>
      </c>
    </row>
    <row r="177" spans="1:6" x14ac:dyDescent="0.3">
      <c r="A177" s="401" t="str">
        <f t="shared" ref="A177" si="76">A155</f>
        <v>Checking</v>
      </c>
      <c r="B177" s="401" t="str">
        <f t="shared" si="55"/>
        <v>Can Public Recount with Copies of Ballots?</v>
      </c>
      <c r="C177" s="402" t="str">
        <f>IF(F177="","",IF(F177=3,INDEX(Report!$A$61:$T$117,E177,20),IF(OR(F177=7,F177=8,F177=9,F177=14,F177=17),TEXT(INDEX(Report!$A$1:$T$57,E177,F177),"0%"),IF(F177=5,TEXT(INDEX(Report!$A$1:$T$57,E177,F177),"$#,##0"),INDEX(Report!$A$1:$T$57,E177,F177)))))</f>
        <v>Law untested. Policy not to release</v>
      </c>
      <c r="D177" s="403">
        <f>IF(F177="","",IF(F177=2,D$1,IF(F177=3,INDEX(Report!$A$1:$T$57,E177,20),INDEX(Report!$A$61:$T$117,E177,F177)-0.2)))</f>
        <v>1</v>
      </c>
      <c r="E177" s="402">
        <f t="shared" si="54"/>
        <v>13</v>
      </c>
      <c r="F177" s="402">
        <f t="shared" si="56"/>
        <v>19</v>
      </c>
    </row>
    <row r="178" spans="1:6" s="397" customFormat="1" x14ac:dyDescent="0.3">
      <c r="A178" s="397" t="str">
        <f>A156</f>
        <v>State</v>
      </c>
      <c r="B178" s="397" t="str">
        <f>B156</f>
        <v>|</v>
      </c>
      <c r="C178" s="398" t="str">
        <f>IF(F178="","",IF(F178=3,INDEX(Report!$A$61:$T$117,E178,20),IF(OR(F178=7,F178=8,F178=9,F178=14,F178=17),TEXT(INDEX(Report!$A$1:$T$57,E178,F178),"0%"),IF(F178=5,TEXT(INDEX(Report!$A$1:$T$57,E178,F178),"$#,##0"),INDEX(Report!$A$1:$T$57,E178,F178)))))</f>
        <v>Delaware</v>
      </c>
      <c r="D178" s="399" t="str">
        <f>IF(F178="","",IF(F178=2,D$1,IF(F178=3,INDEX(Report!$A$1:$T$57,E178,20),INDEX(Report!$A$61:$T$117,E178,F178)-0.2)))</f>
        <v>Score (Scale 0-5)</v>
      </c>
      <c r="E178" s="398">
        <f t="shared" si="54"/>
        <v>14</v>
      </c>
      <c r="F178" s="398">
        <f>IF(F156&lt;&gt;"",F156,"")</f>
        <v>2</v>
      </c>
    </row>
    <row r="179" spans="1:6" s="397" customFormat="1" x14ac:dyDescent="0.3">
      <c r="A179" s="397" t="str">
        <f>A157</f>
        <v>Grade</v>
      </c>
      <c r="B179" s="397" t="str">
        <f t="shared" si="55"/>
        <v>Overall Grade, Total score is on scale 0-80 (item scores are 0-5)</v>
      </c>
      <c r="C179" s="398" t="str">
        <f>IF(F179="","",IF(F179=3,INDEX(Report!$A$61:$T$117,E179,20),IF(OR(F179=7,F179=8,F179=9,F179=14,F179=17),TEXT(INDEX(Report!$A$1:$T$57,E179,F179),"0%"),IF(F179=5,TEXT(INDEX(Report!$A$1:$T$57,E179,F179),"$#,##0"),INDEX(Report!$A$1:$T$57,E179,F179)))))</f>
        <v>B</v>
      </c>
      <c r="D179" s="399">
        <f>IF(F179="","",IF(F179=2,D$1,IF(F179=3,INDEX(Report!$A$1:$T$57,E179,20),INDEX(Report!$A$61:$T$117,E179,F179)-0.2)))</f>
        <v>42.801319196679771</v>
      </c>
      <c r="E179" s="398">
        <f t="shared" si="54"/>
        <v>14</v>
      </c>
      <c r="F179" s="398">
        <f t="shared" si="56"/>
        <v>3</v>
      </c>
    </row>
    <row r="180" spans="1:6" s="397" customFormat="1" x14ac:dyDescent="0.3">
      <c r="A180" s="397" t="str">
        <f t="shared" ref="A180" si="77">A158</f>
        <v>Campaigns</v>
      </c>
      <c r="B180" s="397" t="str">
        <f t="shared" si="55"/>
        <v>CAMPAIGNS</v>
      </c>
      <c r="C180" s="398" t="str">
        <f>IF(F180="","",IF(F180=3,INDEX(Report!$A$61:$T$117,E180,20),IF(OR(F180=7,F180=8,F180=9,F180=14,F180=17),TEXT(INDEX(Report!$A$1:$T$57,E180,F180),"0%"),IF(F180=5,TEXT(INDEX(Report!$A$1:$T$57,E180,F180),"$#,##0"),INDEX(Report!$A$1:$T$57,E180,F180)))))</f>
        <v/>
      </c>
      <c r="D180" s="399" t="str">
        <f>IF(F180="","",IF(F180=2,D$1,IF(F180=3,INDEX(Report!$A$1:$T$57,E180,20),INDEX(Report!$A$61:$T$117,E180,F180)-0.2)))</f>
        <v/>
      </c>
      <c r="E180" s="398">
        <f t="shared" si="54"/>
        <v>14</v>
      </c>
      <c r="F180" s="398" t="str">
        <f t="shared" si="56"/>
        <v/>
      </c>
    </row>
    <row r="181" spans="1:6" x14ac:dyDescent="0.3">
      <c r="A181" s="401" t="str">
        <f t="shared" ref="A181" si="78">A159</f>
        <v>Campaigns</v>
      </c>
      <c r="B181" s="401" t="str">
        <f t="shared" si="55"/>
        <v>Nonpartisan or Bipartisan Redistricting to Avoid Gerrymanders</v>
      </c>
      <c r="C181" s="402" t="str">
        <f>IF(F181="","",IF(F181=3,INDEX(Report!$A$61:$T$117,E181,20),IF(OR(F181=7,F181=8,F181=9,F181=14,F181=17),TEXT(INDEX(Report!$A$1:$T$57,E181,F181),"0%"),IF(F181=5,TEXT(INDEX(Report!$A$1:$T$57,E181,F181),"$#,##0"),INDEX(Report!$A$1:$T$57,E181,F181)))))</f>
        <v>No: 1CD</v>
      </c>
      <c r="D181" s="403">
        <f>IF(F181="","",IF(F181=2,D$1,IF(F181=3,INDEX(Report!$A$1:$T$57,E181,20),INDEX(Report!$A$61:$T$117,E181,F181)-0.2)))</f>
        <v>0</v>
      </c>
      <c r="E181" s="402">
        <f t="shared" si="54"/>
        <v>14</v>
      </c>
      <c r="F181" s="402">
        <f t="shared" si="56"/>
        <v>4</v>
      </c>
    </row>
    <row r="182" spans="1:6" x14ac:dyDescent="0.3">
      <c r="A182" s="401" t="str">
        <f t="shared" ref="A182" si="79">A160</f>
        <v>Campaigns</v>
      </c>
      <c r="B182" s="401" t="str">
        <f t="shared" si="55"/>
        <v>Contribution Limit per 4 Years per Candidate</v>
      </c>
      <c r="C182" s="402" t="str">
        <f>IF(F182="","",IF(F182=3,INDEX(Report!$A$61:$T$117,E182,20),IF(OR(F182=7,F182=8,F182=9,F182=14,F182=17),TEXT(INDEX(Report!$A$1:$T$57,E182,F182),"0%"),IF(F182=5,TEXT(INDEX(Report!$A$1:$T$57,E182,F182),"$#,##0"),INDEX(Report!$A$1:$T$57,E182,F182)))))</f>
        <v>$900</v>
      </c>
      <c r="D182" s="403">
        <f>IF(F182="","",IF(F182=2,D$1,IF(F182=3,INDEX(Report!$A$1:$T$57,E182,20),INDEX(Report!$A$61:$T$117,E182,F182)-0.2)))</f>
        <v>4.55</v>
      </c>
      <c r="E182" s="402">
        <f t="shared" si="54"/>
        <v>14</v>
      </c>
      <c r="F182" s="402">
        <f t="shared" si="56"/>
        <v>5</v>
      </c>
    </row>
    <row r="183" spans="1:6" x14ac:dyDescent="0.3">
      <c r="A183" s="401" t="str">
        <f t="shared" ref="A183" si="80">A161</f>
        <v>Campaigns</v>
      </c>
      <c r="B183" s="401" t="str">
        <f t="shared" si="55"/>
        <v>Public Campaign Finance for Governor+Legislature:</v>
      </c>
      <c r="C183" s="402" t="str">
        <f>IF(F183="","",IF(F183=3,INDEX(Report!$A$61:$T$117,E183,20),IF(OR(F183=7,F183=8,F183=9,F183=14,F183=17),TEXT(INDEX(Report!$A$1:$T$57,E183,F183),"0%"),IF(F183=5,TEXT(INDEX(Report!$A$1:$T$57,E183,F183),"$#,##0"),INDEX(Report!$A$1:$T$57,E183,F183)))))</f>
        <v>Neither</v>
      </c>
      <c r="D183" s="403">
        <f>IF(F183="","",IF(F183=2,D$1,IF(F183=3,INDEX(Report!$A$1:$T$57,E183,20),INDEX(Report!$A$61:$T$117,E183,F183)-0.2)))</f>
        <v>0</v>
      </c>
      <c r="E183" s="402">
        <f t="shared" si="54"/>
        <v>14</v>
      </c>
      <c r="F183" s="402">
        <f t="shared" si="56"/>
        <v>6</v>
      </c>
    </row>
    <row r="184" spans="1:6" s="397" customFormat="1" x14ac:dyDescent="0.3">
      <c r="A184" s="397" t="str">
        <f t="shared" ref="A184" si="81">A162</f>
        <v>Turnout</v>
      </c>
      <c r="B184" s="397" t="str">
        <f t="shared" si="55"/>
        <v>TURNOUT</v>
      </c>
      <c r="C184" s="398" t="str">
        <f>IF(F184="","",IF(F184=3,INDEX(Report!$A$61:$T$117,E184,20),IF(OR(F184=7,F184=8,F184=9,F184=14,F184=17),TEXT(INDEX(Report!$A$1:$T$57,E184,F184),"0%"),IF(F184=5,TEXT(INDEX(Report!$A$1:$T$57,E184,F184),"$#,##0"),INDEX(Report!$A$1:$T$57,E184,F184)))))</f>
        <v/>
      </c>
      <c r="D184" s="399" t="str">
        <f>IF(F184="","",IF(F184=2,D$1,IF(F184=3,INDEX(Report!$A$1:$T$57,E184,20),INDEX(Report!$A$61:$T$117,E184,F184)-0.2)))</f>
        <v/>
      </c>
      <c r="E184" s="398">
        <f t="shared" si="54"/>
        <v>14</v>
      </c>
      <c r="F184" s="398" t="str">
        <f t="shared" si="56"/>
        <v/>
      </c>
    </row>
    <row r="185" spans="1:6" x14ac:dyDescent="0.3">
      <c r="A185" s="401" t="str">
        <f t="shared" ref="A185" si="82">A163</f>
        <v>Turnout</v>
      </c>
      <c r="B185" s="401" t="str">
        <f t="shared" si="55"/>
        <v>Turnout: % of Voting-age Citizens: 2020:</v>
      </c>
      <c r="C185" s="402" t="str">
        <f>IF(F185="","",IF(F185=3,INDEX(Report!$A$61:$T$117,E185,20),IF(OR(F185=7,F185=8,F185=9,F185=14,F185=17),TEXT(INDEX(Report!$A$1:$T$57,E185,F185),"0%"),IF(F185=5,TEXT(INDEX(Report!$A$1:$T$57,E185,F185),"$#,##0"),INDEX(Report!$A$1:$T$57,E185,F185)))))</f>
        <v>71%</v>
      </c>
      <c r="D185" s="403">
        <f>IF(F185="","",IF(F185=2,D$1,IF(F185=3,INDEX(Report!$A$1:$T$57,E185,20),INDEX(Report!$A$61:$T$117,E185,F185)-0.2)))</f>
        <v>3.1411098328179707</v>
      </c>
      <c r="E185" s="402">
        <f t="shared" si="54"/>
        <v>14</v>
      </c>
      <c r="F185" s="402">
        <f t="shared" si="56"/>
        <v>7</v>
      </c>
    </row>
    <row r="186" spans="1:6" x14ac:dyDescent="0.3">
      <c r="A186" s="401" t="str">
        <f t="shared" ref="A186" si="83">A164</f>
        <v>Turnout</v>
      </c>
      <c r="B186" s="401" t="str">
        <f t="shared" si="55"/>
        <v>Ratio of 18-24 Turnout to 25+ Turnout: 2020:</v>
      </c>
      <c r="C186" s="402" t="str">
        <f>IF(F186="","",IF(F186=3,INDEX(Report!$A$61:$T$117,E186,20),IF(OR(F186=7,F186=8,F186=9,F186=14,F186=17),TEXT(INDEX(Report!$A$1:$T$57,E186,F186),"0%"),IF(F186=5,TEXT(INDEX(Report!$A$1:$T$57,E186,F186),"$#,##0"),INDEX(Report!$A$1:$T$57,E186,F186)))))</f>
        <v>77%</v>
      </c>
      <c r="D186" s="403">
        <f>IF(F186="","",IF(F186=2,D$1,IF(F186=3,INDEX(Report!$A$1:$T$57,E186,20),INDEX(Report!$A$61:$T$117,E186,F186)-0.2)))</f>
        <v>2.7682670140348824</v>
      </c>
      <c r="E186" s="402">
        <f t="shared" si="54"/>
        <v>14</v>
      </c>
      <c r="F186" s="402">
        <f t="shared" si="56"/>
        <v>8</v>
      </c>
    </row>
    <row r="187" spans="1:6" x14ac:dyDescent="0.3">
      <c r="A187" s="401" t="str">
        <f t="shared" ref="A187" si="84">A165</f>
        <v>Turnout</v>
      </c>
      <c r="B187" s="401" t="str">
        <f t="shared" si="55"/>
        <v>Ratio of Minority Turnout to White Turnout: 2020:</v>
      </c>
      <c r="C187" s="402" t="str">
        <f>IF(F187="","",IF(F187=3,INDEX(Report!$A$61:$T$117,E187,20),IF(OR(F187=7,F187=8,F187=9,F187=14,F187=17),TEXT(INDEX(Report!$A$1:$T$57,E187,F187),"0%"),IF(F187=5,TEXT(INDEX(Report!$A$1:$T$57,E187,F187),"$#,##0"),INDEX(Report!$A$1:$T$57,E187,F187)))))</f>
        <v>97%</v>
      </c>
      <c r="D187" s="403">
        <f>IF(F187="","",IF(F187=2,D$1,IF(F187=3,INDEX(Report!$A$1:$T$57,E187,20),INDEX(Report!$A$61:$T$117,E187,F187)-0.2)))</f>
        <v>4.3419423498269243</v>
      </c>
      <c r="E187" s="402">
        <f t="shared" si="54"/>
        <v>14</v>
      </c>
      <c r="F187" s="402">
        <f t="shared" si="56"/>
        <v>9</v>
      </c>
    </row>
    <row r="188" spans="1:6" s="397" customFormat="1" x14ac:dyDescent="0.3">
      <c r="A188" s="397" t="str">
        <f t="shared" ref="A188" si="85">A166</f>
        <v>Access</v>
      </c>
      <c r="B188" s="397" t="str">
        <f t="shared" si="55"/>
        <v>ACCESS TO VOTING</v>
      </c>
      <c r="C188" s="398" t="str">
        <f>IF(F188="","",IF(F188=3,INDEX(Report!$A$61:$T$117,E188,20),IF(OR(F188=7,F188=8,F188=9,F188=14,F188=17),TEXT(INDEX(Report!$A$1:$T$57,E188,F188),"0%"),IF(F188=5,TEXT(INDEX(Report!$A$1:$T$57,E188,F188),"$#,##0"),INDEX(Report!$A$1:$T$57,E188,F188)))))</f>
        <v/>
      </c>
      <c r="D188" s="399" t="str">
        <f>IF(F188="","",IF(F188=2,D$1,IF(F188=3,INDEX(Report!$A$1:$T$57,E188,20),INDEX(Report!$A$61:$T$117,E188,F188)-0.2)))</f>
        <v/>
      </c>
      <c r="E188" s="398">
        <f t="shared" si="54"/>
        <v>14</v>
      </c>
      <c r="F188" s="398" t="str">
        <f t="shared" si="56"/>
        <v/>
      </c>
    </row>
    <row r="189" spans="1:6" x14ac:dyDescent="0.3">
      <c r="A189" s="401" t="str">
        <f t="shared" ref="A189" si="86">A167</f>
        <v>Access</v>
      </c>
      <c r="B189" s="401" t="str">
        <f t="shared" si="55"/>
        <v>Weekend Early Voting: State Minimum 2021:</v>
      </c>
      <c r="C189" s="402" t="str">
        <f>IF(F189="","",IF(F189=3,INDEX(Report!$A$61:$T$117,E189,20),IF(OR(F189=7,F189=8,F189=9,F189=14,F189=17),TEXT(INDEX(Report!$A$1:$T$57,E189,F189),"0%"),IF(F189=5,TEXT(INDEX(Report!$A$1:$T$57,E189,F189),"$#,##0"),INDEX(Report!$A$1:$T$57,E189,F189)))))</f>
        <v>4: Sat+Sun. 8 hrs/day. 7am half the days</v>
      </c>
      <c r="D189" s="403">
        <f>IF(F189="","",IF(F189=2,D$1,IF(F189=3,INDEX(Report!$A$1:$T$57,E189,20),INDEX(Report!$A$61:$T$117,E189,F189)-0.2)))</f>
        <v>5</v>
      </c>
      <c r="E189" s="402">
        <f t="shared" si="54"/>
        <v>14</v>
      </c>
      <c r="F189" s="402">
        <f t="shared" si="56"/>
        <v>10</v>
      </c>
    </row>
    <row r="190" spans="1:6" x14ac:dyDescent="0.3">
      <c r="A190" s="401" t="str">
        <f t="shared" ref="A190" si="87">A168</f>
        <v>Access</v>
      </c>
      <c r="B190" s="401" t="str">
        <f t="shared" si="55"/>
        <v>Access to Vote by Mail (VBM): 2020:</v>
      </c>
      <c r="C190" s="402" t="str">
        <f>IF(F190="","",IF(F190=3,INDEX(Report!$A$61:$T$117,E190,20),IF(OR(F190=7,F190=8,F190=9,F190=14,F190=17),TEXT(INDEX(Report!$A$1:$T$57,E190,F190),"0%"),IF(F190=5,TEXT(INDEX(Report!$A$1:$T$57,E190,F190),"$#,##0"),INDEX(Report!$A$1:$T$57,E190,F190)))))</f>
        <v>Broad VBM: Applic.sent to all</v>
      </c>
      <c r="D190" s="403">
        <f>IF(F190="","",IF(F190=2,D$1,IF(F190=3,INDEX(Report!$A$1:$T$57,E190,20),INDEX(Report!$A$61:$T$117,E190,F190)-0.2)))</f>
        <v>1</v>
      </c>
      <c r="E190" s="402">
        <f t="shared" si="54"/>
        <v>14</v>
      </c>
      <c r="F190" s="402">
        <f t="shared" si="56"/>
        <v>11</v>
      </c>
    </row>
    <row r="191" spans="1:6" x14ac:dyDescent="0.3">
      <c r="A191" s="401" t="str">
        <f t="shared" ref="A191" si="88">A169</f>
        <v>Access</v>
      </c>
      <c r="B191" s="401" t="str">
        <f t="shared" si="55"/>
        <v>Number of Days when Voters Can Cure Signature Problems after Election Day:</v>
      </c>
      <c r="C191" s="402" t="str">
        <f>IF(F191="","",IF(F191=3,INDEX(Report!$A$61:$T$117,E191,20),IF(OR(F191=7,F191=8,F191=9,F191=14,F191=17),TEXT(INDEX(Report!$A$1:$T$57,E191,F191),"0%"),IF(F191=5,TEXT(INDEX(Report!$A$1:$T$57,E191,F191),"$#,##0"),INDEX(Report!$A$1:$T$57,E191,F191)))))</f>
        <v>No cure</v>
      </c>
      <c r="D191" s="403">
        <f>IF(F191="","",IF(F191=2,D$1,IF(F191=3,INDEX(Report!$A$1:$T$57,E191,20),INDEX(Report!$A$61:$T$117,E191,F191)-0.2)))</f>
        <v>0</v>
      </c>
      <c r="E191" s="402">
        <f t="shared" si="54"/>
        <v>14</v>
      </c>
      <c r="F191" s="402">
        <f t="shared" si="56"/>
        <v>12</v>
      </c>
    </row>
    <row r="192" spans="1:6" x14ac:dyDescent="0.3">
      <c r="A192" s="401" t="str">
        <f t="shared" ref="A192" si="89">A170</f>
        <v>Access</v>
      </c>
      <c r="B192" s="401" t="str">
        <f t="shared" si="55"/>
        <v>Do They Maintain VBM List Well with Address Changes &amp; Deaths?</v>
      </c>
      <c r="C192" s="402" t="str">
        <f>IF(F192="","",IF(F192=3,INDEX(Report!$A$61:$T$117,E192,20),IF(OR(F192=7,F192=8,F192=9,F192=14,F192=17),TEXT(INDEX(Report!$A$1:$T$57,E192,F192),"0%"),IF(F192=5,TEXT(INDEX(Report!$A$1:$T$57,E192,F192),"$#,##0"),INDEX(Report!$A$1:$T$57,E192,F192)))))</f>
        <v>Yes</v>
      </c>
      <c r="D192" s="403">
        <f>IF(F192="","",IF(F192=2,D$1,IF(F192=3,INDEX(Report!$A$1:$T$57,E192,20),INDEX(Report!$A$61:$T$117,E192,F192)-0.2)))</f>
        <v>5</v>
      </c>
      <c r="E192" s="402">
        <f t="shared" si="54"/>
        <v>14</v>
      </c>
      <c r="F192" s="402">
        <f t="shared" si="56"/>
        <v>13</v>
      </c>
    </row>
    <row r="193" spans="1:6" x14ac:dyDescent="0.3">
      <c r="A193" s="401" t="str">
        <f t="shared" ref="A193" si="90">A171</f>
        <v>Access</v>
      </c>
      <c r="B193" s="401" t="str">
        <f t="shared" si="55"/>
        <v>Extent of Review of VBM: Rejection Rate: 2018:</v>
      </c>
      <c r="C193" s="402" t="str">
        <f>IF(F193="","",IF(F193=3,INDEX(Report!$A$61:$T$117,E193,20),IF(OR(F193=7,F193=8,F193=9,F193=14,F193=17),TEXT(INDEX(Report!$A$1:$T$57,E193,F193),"0%"),IF(F193=5,TEXT(INDEX(Report!$A$1:$T$57,E193,F193),"$#,##0"),INDEX(Report!$A$1:$T$57,E193,F193)))))</f>
        <v>No signature checks</v>
      </c>
      <c r="D193" s="403">
        <f>IF(F193="","",IF(F193=2,D$1,IF(F193=3,INDEX(Report!$A$1:$T$57,E193,20),INDEX(Report!$A$61:$T$117,E193,F193)-0.2)))</f>
        <v>0</v>
      </c>
      <c r="E193" s="402">
        <f t="shared" si="54"/>
        <v>14</v>
      </c>
      <c r="F193" s="402">
        <f t="shared" si="56"/>
        <v>14</v>
      </c>
    </row>
    <row r="194" spans="1:6" s="397" customFormat="1" x14ac:dyDescent="0.3">
      <c r="A194" s="397" t="str">
        <f t="shared" ref="A194" si="91">A172</f>
        <v>Checking</v>
      </c>
      <c r="B194" s="397" t="str">
        <f t="shared" si="55"/>
        <v>CHECKING ELECTION RESULTS</v>
      </c>
      <c r="C194" s="398" t="str">
        <f>IF(F194="","",IF(F194=3,INDEX(Report!$A$61:$T$117,E194,20),IF(OR(F194=7,F194=8,F194=9,F194=14,F194=17),TEXT(INDEX(Report!$A$1:$T$57,E194,F194),"0%"),IF(F194=5,TEXT(INDEX(Report!$A$1:$T$57,E194,F194),"$#,##0"),INDEX(Report!$A$1:$T$57,E194,F194)))))</f>
        <v/>
      </c>
      <c r="D194" s="399" t="str">
        <f>IF(F194="","",IF(F194=2,D$1,IF(F194=3,INDEX(Report!$A$1:$T$57,E194,20),INDEX(Report!$A$61:$T$117,E194,F194)-0.2)))</f>
        <v/>
      </c>
      <c r="E194" s="398">
        <f t="shared" si="54"/>
        <v>14</v>
      </c>
      <c r="F194" s="398" t="str">
        <f t="shared" si="56"/>
        <v/>
      </c>
    </row>
    <row r="195" spans="1:6" x14ac:dyDescent="0.3">
      <c r="A195" s="401" t="str">
        <f t="shared" ref="A195" si="92">A173</f>
        <v>Checking</v>
      </c>
      <c r="B195" s="401" t="str">
        <f t="shared" si="55"/>
        <v>Handmarked Paper Ballots or Printed by Touchscreen? 2022:</v>
      </c>
      <c r="C195" s="402" t="str">
        <f>IF(F195="","",IF(F195=3,INDEX(Report!$A$61:$T$117,E195,20),IF(OR(F195=7,F195=8,F195=9,F195=14,F195=17),TEXT(INDEX(Report!$A$1:$T$57,E195,F195),"0%"),IF(F195=5,TEXT(INDEX(Report!$A$1:$T$57,E195,F195),"$#,##0"),INDEX(Report!$A$1:$T$57,E195,F195)))))</f>
        <v>Touchscreen prints ballots</v>
      </c>
      <c r="D195" s="403">
        <f>IF(F195="","",IF(F195=2,D$1,IF(F195=3,INDEX(Report!$A$1:$T$57,E195,20),INDEX(Report!$A$61:$T$117,E195,F195)-0.2)))</f>
        <v>4</v>
      </c>
      <c r="E195" s="402">
        <f t="shared" si="54"/>
        <v>14</v>
      </c>
      <c r="F195" s="402">
        <f t="shared" si="56"/>
        <v>15</v>
      </c>
    </row>
    <row r="196" spans="1:6" x14ac:dyDescent="0.3">
      <c r="A196" s="401" t="str">
        <f t="shared" ref="A196" si="93">A174</f>
        <v>Checking</v>
      </c>
      <c r="B196" s="401" t="str">
        <f t="shared" si="55"/>
        <v>Do They Audit Results by Hand Tallying Some Ballots?</v>
      </c>
      <c r="C196" s="402" t="str">
        <f>IF(F196="","",IF(F196=3,INDEX(Report!$A$61:$T$117,E196,20),IF(OR(F196=7,F196=8,F196=9,F196=14,F196=17),TEXT(INDEX(Report!$A$1:$T$57,E196,F196),"0%"),IF(F196=5,TEXT(INDEX(Report!$A$1:$T$57,E196,F196),"$#,##0"),INDEX(Report!$A$1:$T$57,E196,F196)))))</f>
        <v>Hand tally</v>
      </c>
      <c r="D196" s="403">
        <f>IF(F196="","",IF(F196=2,D$1,IF(F196=3,INDEX(Report!$A$1:$T$57,E196,20),INDEX(Report!$A$61:$T$117,E196,F196)-0.2)))</f>
        <v>5</v>
      </c>
      <c r="E196" s="402">
        <f t="shared" si="54"/>
        <v>14</v>
      </c>
      <c r="F196" s="402">
        <f t="shared" si="56"/>
        <v>16</v>
      </c>
    </row>
    <row r="197" spans="1:6" x14ac:dyDescent="0.3">
      <c r="A197" s="401" t="str">
        <f t="shared" ref="A197" si="94">A175</f>
        <v>Checking</v>
      </c>
      <c r="B197" s="401" t="str">
        <f t="shared" si="55"/>
        <v>How Big Is Audit Sample?</v>
      </c>
      <c r="C197" s="402" t="str">
        <f>IF(F197="","",IF(F197=3,INDEX(Report!$A$61:$T$117,E197,20),IF(OR(F197=7,F197=8,F197=9,F197=14,F197=17),TEXT(INDEX(Report!$A$1:$T$57,E197,F197),"0%"),IF(F197=5,TEXT(INDEX(Report!$A$1:$T$57,E197,F197),"$#,##0"),INDEX(Report!$A$1:$T$57,E197,F197)))))</f>
        <v>2 machines per county. 3 districts in Wilmington</v>
      </c>
      <c r="D197" s="403">
        <f>IF(F197="","",IF(F197=2,D$1,IF(F197=3,INDEX(Report!$A$1:$T$57,E197,20),INDEX(Report!$A$61:$T$117,E197,F197)-0.2)))</f>
        <v>1</v>
      </c>
      <c r="E197" s="402">
        <f t="shared" si="54"/>
        <v>14</v>
      </c>
      <c r="F197" s="402">
        <f t="shared" si="56"/>
        <v>17</v>
      </c>
    </row>
    <row r="198" spans="1:6" x14ac:dyDescent="0.3">
      <c r="A198" s="401" t="str">
        <f t="shared" ref="A198" si="95">A176</f>
        <v>Checking</v>
      </c>
      <c r="B198" s="401" t="str">
        <f t="shared" si="55"/>
        <v>Number of Contests Audited:</v>
      </c>
      <c r="C198" s="402" t="str">
        <f>IF(F198="","",IF(F198=3,INDEX(Report!$A$61:$T$117,E198,20),IF(OR(F198=7,F198=8,F198=9,F198=14,F198=17),TEXT(INDEX(Report!$A$1:$T$57,E198,F198),"0%"),IF(F198=5,TEXT(INDEX(Report!$A$1:$T$57,E198,F198),"$#,##0"),INDEX(Report!$A$1:$T$57,E198,F198)))))</f>
        <v>All</v>
      </c>
      <c r="D198" s="403">
        <f>IF(F198="","",IF(F198=2,D$1,IF(F198=3,INDEX(Report!$A$1:$T$57,E198,20),INDEX(Report!$A$61:$T$117,E198,F198)-0.2)))</f>
        <v>5</v>
      </c>
      <c r="E198" s="402">
        <f t="shared" si="54"/>
        <v>14</v>
      </c>
      <c r="F198" s="402">
        <f t="shared" si="56"/>
        <v>18</v>
      </c>
    </row>
    <row r="199" spans="1:6" x14ac:dyDescent="0.3">
      <c r="A199" s="401" t="str">
        <f t="shared" ref="A199" si="96">A177</f>
        <v>Checking</v>
      </c>
      <c r="B199" s="401" t="str">
        <f t="shared" si="55"/>
        <v>Can Public Recount with Copies of Ballots?</v>
      </c>
      <c r="C199" s="402" t="str">
        <f>IF(F199="","",IF(F199=3,INDEX(Report!$A$61:$T$117,E199,20),IF(OR(F199=7,F199=8,F199=9,F199=14,F199=17),TEXT(INDEX(Report!$A$1:$T$57,E199,F199),"0%"),IF(F199=5,TEXT(INDEX(Report!$A$1:$T$57,E199,F199),"$#,##0"),INDEX(Report!$A$1:$T$57,E199,F199)))))</f>
        <v>No ballots. Availability of images unknown</v>
      </c>
      <c r="D199" s="403">
        <f>IF(F199="","",IF(F199=2,D$1,IF(F199=3,INDEX(Report!$A$1:$T$57,E199,20),INDEX(Report!$A$61:$T$117,E199,F199)-0.2)))</f>
        <v>2</v>
      </c>
      <c r="E199" s="402">
        <f t="shared" si="54"/>
        <v>14</v>
      </c>
      <c r="F199" s="402">
        <f t="shared" si="56"/>
        <v>19</v>
      </c>
    </row>
    <row r="200" spans="1:6" s="397" customFormat="1" x14ac:dyDescent="0.3">
      <c r="A200" s="397" t="str">
        <f>A178</f>
        <v>State</v>
      </c>
      <c r="B200" s="397" t="str">
        <f>B178</f>
        <v>|</v>
      </c>
      <c r="C200" s="398" t="str">
        <f>IF(F200="","",IF(F200=3,INDEX(Report!$A$61:$T$117,E200,20),IF(OR(F200=7,F200=8,F200=9,F200=14,F200=17),TEXT(INDEX(Report!$A$1:$T$57,E200,F200),"0%"),IF(F200=5,TEXT(INDEX(Report!$A$1:$T$57,E200,F200),"$#,##0"),INDEX(Report!$A$1:$T$57,E200,F200)))))</f>
        <v>Dist.of Columbia</v>
      </c>
      <c r="D200" s="399" t="str">
        <f>IF(F200="","",IF(F200=2,D$1,IF(F200=3,INDEX(Report!$A$1:$T$57,E200,20),INDEX(Report!$A$61:$T$117,E200,F200)-0.2)))</f>
        <v>Score (Scale 0-5)</v>
      </c>
      <c r="E200" s="398">
        <f t="shared" si="54"/>
        <v>15</v>
      </c>
      <c r="F200" s="398">
        <f>IF(F178&lt;&gt;"",F178,"")</f>
        <v>2</v>
      </c>
    </row>
    <row r="201" spans="1:6" s="397" customFormat="1" x14ac:dyDescent="0.3">
      <c r="A201" s="397" t="str">
        <f>A179</f>
        <v>Grade</v>
      </c>
      <c r="B201" s="397" t="str">
        <f t="shared" si="55"/>
        <v>Overall Grade, Total score is on scale 0-80 (item scores are 0-5)</v>
      </c>
      <c r="C201" s="398" t="str">
        <f>IF(F201="","",IF(F201=3,INDEX(Report!$A$61:$T$117,E201,20),IF(OR(F201=7,F201=8,F201=9,F201=14,F201=17),TEXT(INDEX(Report!$A$1:$T$57,E201,F201),"0%"),IF(F201=5,TEXT(INDEX(Report!$A$1:$T$57,E201,F201),"$#,##0"),INDEX(Report!$A$1:$T$57,E201,F201)))))</f>
        <v>A</v>
      </c>
      <c r="D201" s="399">
        <f>IF(F201="","",IF(F201=2,D$1,IF(F201=3,INDEX(Report!$A$1:$T$57,E201,20),INDEX(Report!$A$61:$T$117,E201,F201)-0.2)))</f>
        <v>44.525425331778322</v>
      </c>
      <c r="E201" s="398">
        <f t="shared" si="54"/>
        <v>15</v>
      </c>
      <c r="F201" s="398">
        <f t="shared" si="56"/>
        <v>3</v>
      </c>
    </row>
    <row r="202" spans="1:6" s="397" customFormat="1" x14ac:dyDescent="0.3">
      <c r="A202" s="397" t="str">
        <f t="shared" ref="A202" si="97">A180</f>
        <v>Campaigns</v>
      </c>
      <c r="B202" s="397" t="str">
        <f t="shared" si="55"/>
        <v>CAMPAIGNS</v>
      </c>
      <c r="C202" s="398" t="str">
        <f>IF(F202="","",IF(F202=3,INDEX(Report!$A$61:$T$117,E202,20),IF(OR(F202=7,F202=8,F202=9,F202=14,F202=17),TEXT(INDEX(Report!$A$1:$T$57,E202,F202),"0%"),IF(F202=5,TEXT(INDEX(Report!$A$1:$T$57,E202,F202),"$#,##0"),INDEX(Report!$A$1:$T$57,E202,F202)))))</f>
        <v/>
      </c>
      <c r="D202" s="399" t="str">
        <f>IF(F202="","",IF(F202=2,D$1,IF(F202=3,INDEX(Report!$A$1:$T$57,E202,20),INDEX(Report!$A$61:$T$117,E202,F202)-0.2)))</f>
        <v/>
      </c>
      <c r="E202" s="398">
        <f t="shared" si="54"/>
        <v>15</v>
      </c>
      <c r="F202" s="398" t="str">
        <f t="shared" si="56"/>
        <v/>
      </c>
    </row>
    <row r="203" spans="1:6" x14ac:dyDescent="0.3">
      <c r="A203" s="401" t="str">
        <f t="shared" ref="A203" si="98">A181</f>
        <v>Campaigns</v>
      </c>
      <c r="B203" s="401" t="str">
        <f t="shared" si="55"/>
        <v>Nonpartisan or Bipartisan Redistricting to Avoid Gerrymanders</v>
      </c>
      <c r="C203" s="402" t="str">
        <f>IF(F203="","",IF(F203=3,INDEX(Report!$A$61:$T$117,E203,20),IF(OR(F203=7,F203=8,F203=9,F203=14,F203=17),TEXT(INDEX(Report!$A$1:$T$57,E203,F203),"0%"),IF(F203=5,TEXT(INDEX(Report!$A$1:$T$57,E203,F203),"$#,##0"),INDEX(Report!$A$1:$T$57,E203,F203)))))</f>
        <v>No: 1CD</v>
      </c>
      <c r="D203" s="403">
        <f>IF(F203="","",IF(F203=2,D$1,IF(F203=3,INDEX(Report!$A$1:$T$57,E203,20),INDEX(Report!$A$61:$T$117,E203,F203)-0.2)))</f>
        <v>0</v>
      </c>
      <c r="E203" s="402">
        <f t="shared" si="54"/>
        <v>15</v>
      </c>
      <c r="F203" s="402">
        <f t="shared" si="56"/>
        <v>4</v>
      </c>
    </row>
    <row r="204" spans="1:6" x14ac:dyDescent="0.3">
      <c r="A204" s="401" t="str">
        <f t="shared" ref="A204" si="99">A182</f>
        <v>Campaigns</v>
      </c>
      <c r="B204" s="401" t="str">
        <f t="shared" si="55"/>
        <v>Contribution Limit per 4 Years per Candidate</v>
      </c>
      <c r="C204" s="402" t="str">
        <f>IF(F204="","",IF(F204=3,INDEX(Report!$A$61:$T$117,E204,20),IF(OR(F204=7,F204=8,F204=9,F204=14,F204=17),TEXT(INDEX(Report!$A$1:$T$57,E204,F204),"0%"),IF(F204=5,TEXT(INDEX(Report!$A$1:$T$57,E204,F204),"$#,##0"),INDEX(Report!$A$1:$T$57,E204,F204)))))</f>
        <v>no limit</v>
      </c>
      <c r="D204" s="403">
        <f>IF(F204="","",IF(F204=2,D$1,IF(F204=3,INDEX(Report!$A$1:$T$57,E204,20),INDEX(Report!$A$61:$T$117,E204,F204)-0.2)))</f>
        <v>0</v>
      </c>
      <c r="E204" s="402">
        <f t="shared" si="54"/>
        <v>15</v>
      </c>
      <c r="F204" s="402">
        <f t="shared" si="56"/>
        <v>5</v>
      </c>
    </row>
    <row r="205" spans="1:6" x14ac:dyDescent="0.3">
      <c r="A205" s="401" t="str">
        <f t="shared" ref="A205" si="100">A183</f>
        <v>Campaigns</v>
      </c>
      <c r="B205" s="401" t="str">
        <f t="shared" si="55"/>
        <v>Public Campaign Finance for Governor+Legislature:</v>
      </c>
      <c r="C205" s="402" t="str">
        <f>IF(F205="","",IF(F205=3,INDEX(Report!$A$61:$T$117,E205,20),IF(OR(F205=7,F205=8,F205=9,F205=14,F205=17),TEXT(INDEX(Report!$A$1:$T$57,E205,F205),"0%"),IF(F205=5,TEXT(INDEX(Report!$A$1:$T$57,E205,F205),"$#,##0"),INDEX(Report!$A$1:$T$57,E205,F205)))))</f>
        <v>Neither</v>
      </c>
      <c r="D205" s="403">
        <f>IF(F205="","",IF(F205=2,D$1,IF(F205=3,INDEX(Report!$A$1:$T$57,E205,20),INDEX(Report!$A$61:$T$117,E205,F205)-0.2)))</f>
        <v>0</v>
      </c>
      <c r="E205" s="402">
        <f t="shared" si="54"/>
        <v>15</v>
      </c>
      <c r="F205" s="402">
        <f t="shared" si="56"/>
        <v>6</v>
      </c>
    </row>
    <row r="206" spans="1:6" s="397" customFormat="1" x14ac:dyDescent="0.3">
      <c r="A206" s="397" t="str">
        <f t="shared" ref="A206" si="101">A184</f>
        <v>Turnout</v>
      </c>
      <c r="B206" s="397" t="str">
        <f t="shared" si="55"/>
        <v>TURNOUT</v>
      </c>
      <c r="C206" s="398" t="str">
        <f>IF(F206="","",IF(F206=3,INDEX(Report!$A$61:$T$117,E206,20),IF(OR(F206=7,F206=8,F206=9,F206=14,F206=17),TEXT(INDEX(Report!$A$1:$T$57,E206,F206),"0%"),IF(F206=5,TEXT(INDEX(Report!$A$1:$T$57,E206,F206),"$#,##0"),INDEX(Report!$A$1:$T$57,E206,F206)))))</f>
        <v/>
      </c>
      <c r="D206" s="399" t="str">
        <f>IF(F206="","",IF(F206=2,D$1,IF(F206=3,INDEX(Report!$A$1:$T$57,E206,20),INDEX(Report!$A$61:$T$117,E206,F206)-0.2)))</f>
        <v/>
      </c>
      <c r="E206" s="398">
        <f t="shared" si="54"/>
        <v>15</v>
      </c>
      <c r="F206" s="398" t="str">
        <f t="shared" si="56"/>
        <v/>
      </c>
    </row>
    <row r="207" spans="1:6" x14ac:dyDescent="0.3">
      <c r="A207" s="401" t="str">
        <f t="shared" ref="A207" si="102">A185</f>
        <v>Turnout</v>
      </c>
      <c r="B207" s="401" t="str">
        <f t="shared" si="55"/>
        <v>Turnout: % of Voting-age Citizens: 2020:</v>
      </c>
      <c r="C207" s="402" t="str">
        <f>IF(F207="","",IF(F207=3,INDEX(Report!$A$61:$T$117,E207,20),IF(OR(F207=7,F207=8,F207=9,F207=14,F207=17),TEXT(INDEX(Report!$A$1:$T$57,E207,F207),"0%"),IF(F207=5,TEXT(INDEX(Report!$A$1:$T$57,E207,F207),"$#,##0"),INDEX(Report!$A$1:$T$57,E207,F207)))))</f>
        <v>64%</v>
      </c>
      <c r="D207" s="403">
        <f>IF(F207="","",IF(F207=2,D$1,IF(F207=3,INDEX(Report!$A$1:$T$57,E207,20),INDEX(Report!$A$61:$T$117,E207,F207)-0.2)))</f>
        <v>1.8208003003935509</v>
      </c>
      <c r="E207" s="402">
        <f t="shared" si="54"/>
        <v>15</v>
      </c>
      <c r="F207" s="402">
        <f t="shared" si="56"/>
        <v>7</v>
      </c>
    </row>
    <row r="208" spans="1:6" x14ac:dyDescent="0.3">
      <c r="A208" s="401" t="str">
        <f t="shared" ref="A208" si="103">A186</f>
        <v>Turnout</v>
      </c>
      <c r="B208" s="401" t="str">
        <f t="shared" si="55"/>
        <v>Ratio of 18-24 Turnout to 25+ Turnout: 2020:</v>
      </c>
      <c r="C208" s="402" t="str">
        <f>IF(F208="","",IF(F208=3,INDEX(Report!$A$61:$T$117,E208,20),IF(OR(F208=7,F208=8,F208=9,F208=14,F208=17),TEXT(INDEX(Report!$A$1:$T$57,E208,F208),"0%"),IF(F208=5,TEXT(INDEX(Report!$A$1:$T$57,E208,F208),"$#,##0"),INDEX(Report!$A$1:$T$57,E208,F208)))))</f>
        <v>100%</v>
      </c>
      <c r="D208" s="403">
        <f>IF(F208="","",IF(F208=2,D$1,IF(F208=3,INDEX(Report!$A$1:$T$57,E208,20),INDEX(Report!$A$61:$T$117,E208,F208)-0.2)))</f>
        <v>5</v>
      </c>
      <c r="E208" s="402">
        <f t="shared" si="54"/>
        <v>15</v>
      </c>
      <c r="F208" s="402">
        <f t="shared" si="56"/>
        <v>8</v>
      </c>
    </row>
    <row r="209" spans="1:6" x14ac:dyDescent="0.3">
      <c r="A209" s="401" t="str">
        <f t="shared" ref="A209" si="104">A187</f>
        <v>Turnout</v>
      </c>
      <c r="B209" s="401" t="str">
        <f t="shared" si="55"/>
        <v>Ratio of Minority Turnout to White Turnout: 2020:</v>
      </c>
      <c r="C209" s="402" t="str">
        <f>IF(F209="","",IF(F209=3,INDEX(Report!$A$61:$T$117,E209,20),IF(OR(F209=7,F209=8,F209=9,F209=14,F209=17),TEXT(INDEX(Report!$A$1:$T$57,E209,F209),"0%"),IF(F209=5,TEXT(INDEX(Report!$A$1:$T$57,E209,F209),"$#,##0"),INDEX(Report!$A$1:$T$57,E209,F209)))))</f>
        <v>90%</v>
      </c>
      <c r="D209" s="403">
        <f>IF(F209="","",IF(F209=2,D$1,IF(F209=3,INDEX(Report!$A$1:$T$57,E209,20),INDEX(Report!$A$61:$T$117,E209,F209)-0.2)))</f>
        <v>3.7046250313847744</v>
      </c>
      <c r="E209" s="402">
        <f t="shared" si="54"/>
        <v>15</v>
      </c>
      <c r="F209" s="402">
        <f t="shared" si="56"/>
        <v>9</v>
      </c>
    </row>
    <row r="210" spans="1:6" s="397" customFormat="1" x14ac:dyDescent="0.3">
      <c r="A210" s="397" t="str">
        <f t="shared" ref="A210" si="105">A188</f>
        <v>Access</v>
      </c>
      <c r="B210" s="397" t="str">
        <f t="shared" si="55"/>
        <v>ACCESS TO VOTING</v>
      </c>
      <c r="C210" s="398" t="str">
        <f>IF(F210="","",IF(F210=3,INDEX(Report!$A$61:$T$117,E210,20),IF(OR(F210=7,F210=8,F210=9,F210=14,F210=17),TEXT(INDEX(Report!$A$1:$T$57,E210,F210),"0%"),IF(F210=5,TEXT(INDEX(Report!$A$1:$T$57,E210,F210),"$#,##0"),INDEX(Report!$A$1:$T$57,E210,F210)))))</f>
        <v/>
      </c>
      <c r="D210" s="399" t="str">
        <f>IF(F210="","",IF(F210=2,D$1,IF(F210=3,INDEX(Report!$A$1:$T$57,E210,20),INDEX(Report!$A$61:$T$117,E210,F210)-0.2)))</f>
        <v/>
      </c>
      <c r="E210" s="398">
        <f t="shared" si="54"/>
        <v>15</v>
      </c>
      <c r="F210" s="398" t="str">
        <f t="shared" si="56"/>
        <v/>
      </c>
    </row>
    <row r="211" spans="1:6" x14ac:dyDescent="0.3">
      <c r="A211" s="401" t="str">
        <f t="shared" ref="A211" si="106">A189</f>
        <v>Access</v>
      </c>
      <c r="B211" s="401" t="str">
        <f t="shared" si="55"/>
        <v>Weekend Early Voting: State Minimum 2021:</v>
      </c>
      <c r="C211" s="402" t="str">
        <f>IF(F211="","",IF(F211=3,INDEX(Report!$A$61:$T$117,E211,20),IF(OR(F211=7,F211=8,F211=9,F211=14,F211=17),TEXT(INDEX(Report!$A$1:$T$57,E211,F211),"0%"),IF(F211=5,TEXT(INDEX(Report!$A$1:$T$57,E211,F211),"$#,##0"),INDEX(Report!$A$1:$T$57,E211,F211)))))</f>
        <v>1 Saturday 8:30-7</v>
      </c>
      <c r="D211" s="403">
        <f>IF(F211="","",IF(F211=2,D$1,IF(F211=3,INDEX(Report!$A$1:$T$57,E211,20),INDEX(Report!$A$61:$T$117,E211,F211)-0.2)))</f>
        <v>1</v>
      </c>
      <c r="E211" s="402">
        <f t="shared" si="54"/>
        <v>15</v>
      </c>
      <c r="F211" s="402">
        <f t="shared" si="56"/>
        <v>10</v>
      </c>
    </row>
    <row r="212" spans="1:6" x14ac:dyDescent="0.3">
      <c r="A212" s="401" t="str">
        <f t="shared" ref="A212" si="107">A190</f>
        <v>Access</v>
      </c>
      <c r="B212" s="401" t="str">
        <f t="shared" si="55"/>
        <v>Access to Vote by Mail (VBM): 2020:</v>
      </c>
      <c r="C212" s="402" t="str">
        <f>IF(F212="","",IF(F212=3,INDEX(Report!$A$61:$T$117,E212,20),IF(OR(F212=7,F212=8,F212=9,F212=14,F212=17),TEXT(INDEX(Report!$A$1:$T$57,E212,F212),"0%"),IF(F212=5,TEXT(INDEX(Report!$A$1:$T$57,E212,F212),"$#,##0"),INDEX(Report!$A$1:$T$57,E212,F212)))))</f>
        <v>Broad VBM: Ballot sent to all</v>
      </c>
      <c r="D212" s="403">
        <f>IF(F212="","",IF(F212=2,D$1,IF(F212=3,INDEX(Report!$A$1:$T$57,E212,20),INDEX(Report!$A$61:$T$117,E212,F212)-0.2)))</f>
        <v>4</v>
      </c>
      <c r="E212" s="402">
        <f t="shared" si="54"/>
        <v>15</v>
      </c>
      <c r="F212" s="402">
        <f t="shared" si="56"/>
        <v>11</v>
      </c>
    </row>
    <row r="213" spans="1:6" x14ac:dyDescent="0.3">
      <c r="A213" s="401" t="str">
        <f t="shared" ref="A213" si="108">A191</f>
        <v>Access</v>
      </c>
      <c r="B213" s="401" t="str">
        <f t="shared" si="55"/>
        <v>Number of Days when Voters Can Cure Signature Problems after Election Day:</v>
      </c>
      <c r="C213" s="402" t="str">
        <f>IF(F213="","",IF(F213=3,INDEX(Report!$A$61:$T$117,E213,20),IF(OR(F213=7,F213=8,F213=9,F213=14,F213=17),TEXT(INDEX(Report!$A$1:$T$57,E213,F213),"0%"),IF(F213=5,TEXT(INDEX(Report!$A$1:$T$57,E213,F213),"$#,##0"),INDEX(Report!$A$1:$T$57,E213,F213)))))</f>
        <v>No cure</v>
      </c>
      <c r="D213" s="403">
        <f>IF(F213="","",IF(F213=2,D$1,IF(F213=3,INDEX(Report!$A$1:$T$57,E213,20),INDEX(Report!$A$61:$T$117,E213,F213)-0.2)))</f>
        <v>0</v>
      </c>
      <c r="E213" s="402">
        <f t="shared" si="54"/>
        <v>15</v>
      </c>
      <c r="F213" s="402">
        <f t="shared" si="56"/>
        <v>12</v>
      </c>
    </row>
    <row r="214" spans="1:6" x14ac:dyDescent="0.3">
      <c r="A214" s="401" t="str">
        <f t="shared" ref="A214" si="109">A192</f>
        <v>Access</v>
      </c>
      <c r="B214" s="401" t="str">
        <f t="shared" si="55"/>
        <v>Do They Maintain VBM List Well with Address Changes &amp; Deaths?</v>
      </c>
      <c r="C214" s="402" t="str">
        <f>IF(F214="","",IF(F214=3,INDEX(Report!$A$61:$T$117,E214,20),IF(OR(F214=7,F214=8,F214=9,F214=14,F214=17),TEXT(INDEX(Report!$A$1:$T$57,E214,F214),"0%"),IF(F214=5,TEXT(INDEX(Report!$A$1:$T$57,E214,F214),"$#,##0"),INDEX(Report!$A$1:$T$57,E214,F214)))))</f>
        <v>Yes</v>
      </c>
      <c r="D214" s="403">
        <f>IF(F214="","",IF(F214=2,D$1,IF(F214=3,INDEX(Report!$A$1:$T$57,E214,20),INDEX(Report!$A$61:$T$117,E214,F214)-0.2)))</f>
        <v>5</v>
      </c>
      <c r="E214" s="402">
        <f t="shared" si="54"/>
        <v>15</v>
      </c>
      <c r="F214" s="402">
        <f t="shared" si="56"/>
        <v>13</v>
      </c>
    </row>
    <row r="215" spans="1:6" x14ac:dyDescent="0.3">
      <c r="A215" s="401" t="str">
        <f t="shared" ref="A215" si="110">A193</f>
        <v>Access</v>
      </c>
      <c r="B215" s="401" t="str">
        <f t="shared" si="55"/>
        <v>Extent of Review of VBM: Rejection Rate: 2018:</v>
      </c>
      <c r="C215" s="402" t="str">
        <f>IF(F215="","",IF(F215=3,INDEX(Report!$A$61:$T$117,E215,20),IF(OR(F215=7,F215=8,F215=9,F215=14,F215=17),TEXT(INDEX(Report!$A$1:$T$57,E215,F215),"0%"),IF(F215=5,TEXT(INDEX(Report!$A$1:$T$57,E215,F215),"$#,##0"),INDEX(Report!$A$1:$T$57,E215,F215)))))</f>
        <v>4%</v>
      </c>
      <c r="D215" s="403">
        <f>IF(F215="","",IF(F215=2,D$1,IF(F215=3,INDEX(Report!$A$1:$T$57,E215,20),INDEX(Report!$A$61:$T$117,E215,F215)-0.2)))</f>
        <v>5</v>
      </c>
      <c r="E215" s="402">
        <f t="shared" si="54"/>
        <v>15</v>
      </c>
      <c r="F215" s="402">
        <f t="shared" si="56"/>
        <v>14</v>
      </c>
    </row>
    <row r="216" spans="1:6" s="397" customFormat="1" x14ac:dyDescent="0.3">
      <c r="A216" s="397" t="str">
        <f t="shared" ref="A216" si="111">A194</f>
        <v>Checking</v>
      </c>
      <c r="B216" s="397" t="str">
        <f t="shared" si="55"/>
        <v>CHECKING ELECTION RESULTS</v>
      </c>
      <c r="C216" s="398" t="str">
        <f>IF(F216="","",IF(F216=3,INDEX(Report!$A$61:$T$117,E216,20),IF(OR(F216=7,F216=8,F216=9,F216=14,F216=17),TEXT(INDEX(Report!$A$1:$T$57,E216,F216),"0%"),IF(F216=5,TEXT(INDEX(Report!$A$1:$T$57,E216,F216),"$#,##0"),INDEX(Report!$A$1:$T$57,E216,F216)))))</f>
        <v/>
      </c>
      <c r="D216" s="399" t="str">
        <f>IF(F216="","",IF(F216=2,D$1,IF(F216=3,INDEX(Report!$A$1:$T$57,E216,20),INDEX(Report!$A$61:$T$117,E216,F216)-0.2)))</f>
        <v/>
      </c>
      <c r="E216" s="398">
        <f t="shared" si="54"/>
        <v>15</v>
      </c>
      <c r="F216" s="398" t="str">
        <f t="shared" si="56"/>
        <v/>
      </c>
    </row>
    <row r="217" spans="1:6" x14ac:dyDescent="0.3">
      <c r="A217" s="401" t="str">
        <f t="shared" ref="A217" si="112">A195</f>
        <v>Checking</v>
      </c>
      <c r="B217" s="401" t="str">
        <f t="shared" si="55"/>
        <v>Handmarked Paper Ballots or Printed by Touchscreen? 2022:</v>
      </c>
      <c r="C217" s="402" t="str">
        <f>IF(F217="","",IF(F217=3,INDEX(Report!$A$61:$T$117,E217,20),IF(OR(F217=7,F217=8,F217=9,F217=14,F217=17),TEXT(INDEX(Report!$A$1:$T$57,E217,F217),"0%"),IF(F217=5,TEXT(INDEX(Report!$A$1:$T$57,E217,F217),"$#,##0"),INDEX(Report!$A$1:$T$57,E217,F217)))))</f>
        <v>Handmark. Touchscreen can print ballot for accessibility</v>
      </c>
      <c r="D217" s="403">
        <f>IF(F217="","",IF(F217=2,D$1,IF(F217=3,INDEX(Report!$A$1:$T$57,E217,20),INDEX(Report!$A$61:$T$117,E217,F217)-0.2)))</f>
        <v>5</v>
      </c>
      <c r="E217" s="402">
        <f t="shared" si="54"/>
        <v>15</v>
      </c>
      <c r="F217" s="402">
        <f t="shared" si="56"/>
        <v>15</v>
      </c>
    </row>
    <row r="218" spans="1:6" x14ac:dyDescent="0.3">
      <c r="A218" s="401" t="str">
        <f t="shared" ref="A218" si="113">A196</f>
        <v>Checking</v>
      </c>
      <c r="B218" s="401" t="str">
        <f t="shared" si="55"/>
        <v>Do They Audit Results by Hand Tallying Some Ballots?</v>
      </c>
      <c r="C218" s="402" t="str">
        <f>IF(F218="","",IF(F218=3,INDEX(Report!$A$61:$T$117,E218,20),IF(OR(F218=7,F218=8,F218=9,F218=14,F218=17),TEXT(INDEX(Report!$A$1:$T$57,E218,F218),"0%"),IF(F218=5,TEXT(INDEX(Report!$A$1:$T$57,E218,F218),"$#,##0"),INDEX(Report!$A$1:$T$57,E218,F218)))))</f>
        <v>Hand tally</v>
      </c>
      <c r="D218" s="403">
        <f>IF(F218="","",IF(F218=2,D$1,IF(F218=3,INDEX(Report!$A$1:$T$57,E218,20),INDEX(Report!$A$61:$T$117,E218,F218)-0.2)))</f>
        <v>5</v>
      </c>
      <c r="E218" s="402">
        <f t="shared" si="54"/>
        <v>15</v>
      </c>
      <c r="F218" s="402">
        <f t="shared" si="56"/>
        <v>16</v>
      </c>
    </row>
    <row r="219" spans="1:6" x14ac:dyDescent="0.3">
      <c r="A219" s="401" t="str">
        <f t="shared" ref="A219" si="114">A197</f>
        <v>Checking</v>
      </c>
      <c r="B219" s="401" t="str">
        <f t="shared" si="55"/>
        <v>How Big Is Audit Sample?</v>
      </c>
      <c r="C219" s="402" t="str">
        <f>IF(F219="","",IF(F219=3,INDEX(Report!$A$61:$T$117,E219,20),IF(OR(F219=7,F219=8,F219=9,F219=14,F219=17),TEXT(INDEX(Report!$A$1:$T$57,E219,F219),"0%"),IF(F219=5,TEXT(INDEX(Report!$A$1:$T$57,E219,F219),"$#,##0"),INDEX(Report!$A$1:$T$57,E219,F219)))))</f>
        <v>5%</v>
      </c>
      <c r="D219" s="403">
        <f>IF(F219="","",IF(F219=2,D$1,IF(F219=3,INDEX(Report!$A$1:$T$57,E219,20),INDEX(Report!$A$61:$T$117,E219,F219)-0.2)))</f>
        <v>3</v>
      </c>
      <c r="E219" s="402">
        <f t="shared" ref="E219:E282" si="115">E197+1</f>
        <v>15</v>
      </c>
      <c r="F219" s="402">
        <f t="shared" si="56"/>
        <v>17</v>
      </c>
    </row>
    <row r="220" spans="1:6" x14ac:dyDescent="0.3">
      <c r="A220" s="401" t="str">
        <f t="shared" ref="A220" si="116">A198</f>
        <v>Checking</v>
      </c>
      <c r="B220" s="401" t="str">
        <f t="shared" si="55"/>
        <v>Number of Contests Audited:</v>
      </c>
      <c r="C220" s="402" t="str">
        <f>IF(F220="","",IF(F220=3,INDEX(Report!$A$61:$T$117,E220,20),IF(OR(F220=7,F220=8,F220=9,F220=14,F220=17),TEXT(INDEX(Report!$A$1:$T$57,E220,F220),"0%"),IF(F220=5,TEXT(INDEX(Report!$A$1:$T$57,E220,F220),"$#,##0"),INDEX(Report!$A$1:$T$57,E220,F220)))))</f>
        <v>4 random</v>
      </c>
      <c r="D220" s="403">
        <f>IF(F220="","",IF(F220=2,D$1,IF(F220=3,INDEX(Report!$A$1:$T$57,E220,20),INDEX(Report!$A$61:$T$117,E220,F220)-0.2)))</f>
        <v>3</v>
      </c>
      <c r="E220" s="402">
        <f t="shared" si="115"/>
        <v>15</v>
      </c>
      <c r="F220" s="402">
        <f t="shared" si="56"/>
        <v>18</v>
      </c>
    </row>
    <row r="221" spans="1:6" x14ac:dyDescent="0.3">
      <c r="A221" s="401" t="str">
        <f t="shared" ref="A221:B221" si="117">A199</f>
        <v>Checking</v>
      </c>
      <c r="B221" s="401" t="str">
        <f t="shared" si="117"/>
        <v>Can Public Recount with Copies of Ballots?</v>
      </c>
      <c r="C221" s="402" t="str">
        <f>IF(F221="","",IF(F221=3,INDEX(Report!$A$61:$T$117,E221,20),IF(OR(F221=7,F221=8,F221=9,F221=14,F221=17),TEXT(INDEX(Report!$A$1:$T$57,E221,F221),"0%"),IF(F221=5,TEXT(INDEX(Report!$A$1:$T$57,E221,F221),"$#,##0"),INDEX(Report!$A$1:$T$57,E221,F221)))))</f>
        <v>Unknown release policy</v>
      </c>
      <c r="D221" s="403">
        <f>IF(F221="","",IF(F221=2,D$1,IF(F221=3,INDEX(Report!$A$1:$T$57,E221,20),INDEX(Report!$A$61:$T$117,E221,F221)-0.2)))</f>
        <v>3</v>
      </c>
      <c r="E221" s="402">
        <f t="shared" si="115"/>
        <v>15</v>
      </c>
      <c r="F221" s="402">
        <f t="shared" ref="F221" si="118">IF(F199&lt;&gt;"",F199,"")</f>
        <v>19</v>
      </c>
    </row>
    <row r="222" spans="1:6" s="397" customFormat="1" x14ac:dyDescent="0.3">
      <c r="A222" s="397" t="str">
        <f>A200</f>
        <v>State</v>
      </c>
      <c r="B222" s="397" t="str">
        <f>B200</f>
        <v>|</v>
      </c>
      <c r="C222" s="398" t="str">
        <f>IF(F222="","",IF(F222=3,INDEX(Report!$A$61:$T$117,E222,20),IF(OR(F222=7,F222=8,F222=9,F222=14,F222=17),TEXT(INDEX(Report!$A$1:$T$57,E222,F222),"0%"),IF(F222=5,TEXT(INDEX(Report!$A$1:$T$57,E222,F222),"$#,##0"),INDEX(Report!$A$1:$T$57,E222,F222)))))</f>
        <v>Florida</v>
      </c>
      <c r="D222" s="399" t="str">
        <f>IF(F222="","",IF(F222=2,D$1,IF(F222=3,INDEX(Report!$A$1:$T$57,E222,20),INDEX(Report!$A$61:$T$117,E222,F222)-0.2)))</f>
        <v>Score (Scale 0-5)</v>
      </c>
      <c r="E222" s="398">
        <f t="shared" si="115"/>
        <v>16</v>
      </c>
      <c r="F222" s="398">
        <f>IF(F200&lt;&gt;"",F200,"")</f>
        <v>2</v>
      </c>
    </row>
    <row r="223" spans="1:6" s="397" customFormat="1" x14ac:dyDescent="0.3">
      <c r="A223" s="397" t="str">
        <f>A201</f>
        <v>Grade</v>
      </c>
      <c r="B223" s="397" t="str">
        <f t="shared" ref="B223:B243" si="119">B201</f>
        <v>Overall Grade, Total score is on scale 0-80 (item scores are 0-5)</v>
      </c>
      <c r="C223" s="398" t="str">
        <f>IF(F223="","",IF(F223=3,INDEX(Report!$A$61:$T$117,E223,20),IF(OR(F223=7,F223=8,F223=9,F223=14,F223=17),TEXT(INDEX(Report!$A$1:$T$57,E223,F223),"0%"),IF(F223=5,TEXT(INDEX(Report!$A$1:$T$57,E223,F223),"$#,##0"),INDEX(Report!$A$1:$T$57,E223,F223)))))</f>
        <v>A</v>
      </c>
      <c r="D223" s="399">
        <f>IF(F223="","",IF(F223=2,D$1,IF(F223=3,INDEX(Report!$A$1:$T$57,E223,20),INDEX(Report!$A$61:$T$117,E223,F223)-0.2)))</f>
        <v>49.695849887849647</v>
      </c>
      <c r="E223" s="398">
        <f t="shared" si="115"/>
        <v>16</v>
      </c>
      <c r="F223" s="398">
        <f t="shared" ref="F223:F243" si="120">IF(F201&lt;&gt;"",F201,"")</f>
        <v>3</v>
      </c>
    </row>
    <row r="224" spans="1:6" s="397" customFormat="1" x14ac:dyDescent="0.3">
      <c r="A224" s="397" t="str">
        <f t="shared" ref="A224" si="121">A202</f>
        <v>Campaigns</v>
      </c>
      <c r="B224" s="397" t="str">
        <f t="shared" si="119"/>
        <v>CAMPAIGNS</v>
      </c>
      <c r="C224" s="398" t="str">
        <f>IF(F224="","",IF(F224=3,INDEX(Report!$A$61:$T$117,E224,20),IF(OR(F224=7,F224=8,F224=9,F224=14,F224=17),TEXT(INDEX(Report!$A$1:$T$57,E224,F224),"0%"),IF(F224=5,TEXT(INDEX(Report!$A$1:$T$57,E224,F224),"$#,##0"),INDEX(Report!$A$1:$T$57,E224,F224)))))</f>
        <v/>
      </c>
      <c r="D224" s="399" t="str">
        <f>IF(F224="","",IF(F224=2,D$1,IF(F224=3,INDEX(Report!$A$1:$T$57,E224,20),INDEX(Report!$A$61:$T$117,E224,F224)-0.2)))</f>
        <v/>
      </c>
      <c r="E224" s="398">
        <f t="shared" si="115"/>
        <v>16</v>
      </c>
      <c r="F224" s="398" t="str">
        <f t="shared" si="120"/>
        <v/>
      </c>
    </row>
    <row r="225" spans="1:6" x14ac:dyDescent="0.3">
      <c r="A225" s="401" t="str">
        <f t="shared" ref="A225" si="122">A203</f>
        <v>Campaigns</v>
      </c>
      <c r="B225" s="401" t="str">
        <f t="shared" si="119"/>
        <v>Nonpartisan or Bipartisan Redistricting to Avoid Gerrymanders</v>
      </c>
      <c r="C225" s="402" t="str">
        <f>IF(F225="","",IF(F225=3,INDEX(Report!$A$61:$T$117,E225,20),IF(OR(F225=7,F225=8,F225=9,F225=14,F225=17),TEXT(INDEX(Report!$A$1:$T$57,E225,F225),"0%"),IF(F225=5,TEXT(INDEX(Report!$A$1:$T$57,E225,F225),"$#,##0"),INDEX(Report!$A$1:$T$57,E225,F225)))))</f>
        <v>No</v>
      </c>
      <c r="D225" s="403">
        <f>IF(F225="","",IF(F225=2,D$1,IF(F225=3,INDEX(Report!$A$1:$T$57,E225,20),INDEX(Report!$A$61:$T$117,E225,F225)-0.2)))</f>
        <v>0</v>
      </c>
      <c r="E225" s="402">
        <f t="shared" si="115"/>
        <v>16</v>
      </c>
      <c r="F225" s="402">
        <f t="shared" si="120"/>
        <v>4</v>
      </c>
    </row>
    <row r="226" spans="1:6" x14ac:dyDescent="0.3">
      <c r="A226" s="401" t="str">
        <f t="shared" ref="A226" si="123">A204</f>
        <v>Campaigns</v>
      </c>
      <c r="B226" s="401" t="str">
        <f t="shared" si="119"/>
        <v>Contribution Limit per 4 Years per Candidate</v>
      </c>
      <c r="C226" s="402" t="str">
        <f>IF(F226="","",IF(F226=3,INDEX(Report!$A$61:$T$117,E226,20),IF(OR(F226=7,F226=8,F226=9,F226=14,F226=17),TEXT(INDEX(Report!$A$1:$T$57,E226,F226),"0%"),IF(F226=5,TEXT(INDEX(Report!$A$1:$T$57,E226,F226),"$#,##0"),INDEX(Report!$A$1:$T$57,E226,F226)))))</f>
        <v>$3,000</v>
      </c>
      <c r="D226" s="403">
        <f>IF(F226="","",IF(F226=2,D$1,IF(F226=3,INDEX(Report!$A$1:$T$57,E226,20),INDEX(Report!$A$61:$T$117,E226,F226)-0.2)))</f>
        <v>3.5</v>
      </c>
      <c r="E226" s="402">
        <f t="shared" si="115"/>
        <v>16</v>
      </c>
      <c r="F226" s="402">
        <f t="shared" si="120"/>
        <v>5</v>
      </c>
    </row>
    <row r="227" spans="1:6" x14ac:dyDescent="0.3">
      <c r="A227" s="401" t="str">
        <f t="shared" ref="A227" si="124">A205</f>
        <v>Campaigns</v>
      </c>
      <c r="B227" s="401" t="str">
        <f t="shared" si="119"/>
        <v>Public Campaign Finance for Governor+Legislature:</v>
      </c>
      <c r="C227" s="402" t="str">
        <f>IF(F227="","",IF(F227=3,INDEX(Report!$A$61:$T$117,E227,20),IF(OR(F227=7,F227=8,F227=9,F227=14,F227=17),TEXT(INDEX(Report!$A$1:$T$57,E227,F227),"0%"),IF(F227=5,TEXT(INDEX(Report!$A$1:$T$57,E227,F227),"$#,##0"),INDEX(Report!$A$1:$T$57,E227,F227)))))</f>
        <v>Governor+Cabinet</v>
      </c>
      <c r="D227" s="403">
        <f>IF(F227="","",IF(F227=2,D$1,IF(F227=3,INDEX(Report!$A$1:$T$57,E227,20),INDEX(Report!$A$61:$T$117,E227,F227)-0.2)))</f>
        <v>3</v>
      </c>
      <c r="E227" s="402">
        <f t="shared" si="115"/>
        <v>16</v>
      </c>
      <c r="F227" s="402">
        <f t="shared" si="120"/>
        <v>6</v>
      </c>
    </row>
    <row r="228" spans="1:6" s="397" customFormat="1" x14ac:dyDescent="0.3">
      <c r="A228" s="397" t="str">
        <f t="shared" ref="A228" si="125">A206</f>
        <v>Turnout</v>
      </c>
      <c r="B228" s="397" t="str">
        <f t="shared" si="119"/>
        <v>TURNOUT</v>
      </c>
      <c r="C228" s="398" t="str">
        <f>IF(F228="","",IF(F228=3,INDEX(Report!$A$61:$T$117,E228,20),IF(OR(F228=7,F228=8,F228=9,F228=14,F228=17),TEXT(INDEX(Report!$A$1:$T$57,E228,F228),"0%"),IF(F228=5,TEXT(INDEX(Report!$A$1:$T$57,E228,F228),"$#,##0"),INDEX(Report!$A$1:$T$57,E228,F228)))))</f>
        <v/>
      </c>
      <c r="D228" s="399" t="str">
        <f>IF(F228="","",IF(F228=2,D$1,IF(F228=3,INDEX(Report!$A$1:$T$57,E228,20),INDEX(Report!$A$61:$T$117,E228,F228)-0.2)))</f>
        <v/>
      </c>
      <c r="E228" s="398">
        <f t="shared" si="115"/>
        <v>16</v>
      </c>
      <c r="F228" s="398" t="str">
        <f t="shared" si="120"/>
        <v/>
      </c>
    </row>
    <row r="229" spans="1:6" x14ac:dyDescent="0.3">
      <c r="A229" s="401" t="str">
        <f t="shared" ref="A229" si="126">A207</f>
        <v>Turnout</v>
      </c>
      <c r="B229" s="401" t="str">
        <f t="shared" si="119"/>
        <v>Turnout: % of Voting-age Citizens: 2020:</v>
      </c>
      <c r="C229" s="402" t="str">
        <f>IF(F229="","",IF(F229=3,INDEX(Report!$A$61:$T$117,E229,20),IF(OR(F229=7,F229=8,F229=9,F229=14,F229=17),TEXT(INDEX(Report!$A$1:$T$57,E229,F229),"0%"),IF(F229=5,TEXT(INDEX(Report!$A$1:$T$57,E229,F229),"$#,##0"),INDEX(Report!$A$1:$T$57,E229,F229)))))</f>
        <v>72%</v>
      </c>
      <c r="D229" s="403">
        <f>IF(F229="","",IF(F229=2,D$1,IF(F229=3,INDEX(Report!$A$1:$T$57,E229,20),INDEX(Report!$A$61:$T$117,E229,F229)-0.2)))</f>
        <v>3.3388519028156081</v>
      </c>
      <c r="E229" s="402">
        <f t="shared" si="115"/>
        <v>16</v>
      </c>
      <c r="F229" s="402">
        <f t="shared" si="120"/>
        <v>7</v>
      </c>
    </row>
    <row r="230" spans="1:6" x14ac:dyDescent="0.3">
      <c r="A230" s="401" t="str">
        <f t="shared" ref="A230" si="127">A208</f>
        <v>Turnout</v>
      </c>
      <c r="B230" s="401" t="str">
        <f t="shared" si="119"/>
        <v>Ratio of 18-24 Turnout to 25+ Turnout: 2020:</v>
      </c>
      <c r="C230" s="402" t="str">
        <f>IF(F230="","",IF(F230=3,INDEX(Report!$A$61:$T$117,E230,20),IF(OR(F230=7,F230=8,F230=9,F230=14,F230=17),TEXT(INDEX(Report!$A$1:$T$57,E230,F230),"0%"),IF(F230=5,TEXT(INDEX(Report!$A$1:$T$57,E230,F230),"$#,##0"),INDEX(Report!$A$1:$T$57,E230,F230)))))</f>
        <v>73%</v>
      </c>
      <c r="D230" s="403">
        <f>IF(F230="","",IF(F230=2,D$1,IF(F230=3,INDEX(Report!$A$1:$T$57,E230,20),INDEX(Report!$A$61:$T$117,E230,F230)-0.2)))</f>
        <v>2.3679667022757105</v>
      </c>
      <c r="E230" s="402">
        <f t="shared" si="115"/>
        <v>16</v>
      </c>
      <c r="F230" s="402">
        <f t="shared" si="120"/>
        <v>8</v>
      </c>
    </row>
    <row r="231" spans="1:6" x14ac:dyDescent="0.3">
      <c r="A231" s="401" t="str">
        <f t="shared" ref="A231" si="128">A209</f>
        <v>Turnout</v>
      </c>
      <c r="B231" s="401" t="str">
        <f t="shared" si="119"/>
        <v>Ratio of Minority Turnout to White Turnout: 2020:</v>
      </c>
      <c r="C231" s="402" t="str">
        <f>IF(F231="","",IF(F231=3,INDEX(Report!$A$61:$T$117,E231,20),IF(OR(F231=7,F231=8,F231=9,F231=14,F231=17),TEXT(INDEX(Report!$A$1:$T$57,E231,F231),"0%"),IF(F231=5,TEXT(INDEX(Report!$A$1:$T$57,E231,F231),"$#,##0"),INDEX(Report!$A$1:$T$57,E231,F231)))))</f>
        <v>83%</v>
      </c>
      <c r="D231" s="403">
        <f>IF(F231="","",IF(F231=2,D$1,IF(F231=3,INDEX(Report!$A$1:$T$57,E231,20),INDEX(Report!$A$61:$T$117,E231,F231)-0.2)))</f>
        <v>2.9890312827583294</v>
      </c>
      <c r="E231" s="402">
        <f t="shared" si="115"/>
        <v>16</v>
      </c>
      <c r="F231" s="402">
        <f t="shared" si="120"/>
        <v>9</v>
      </c>
    </row>
    <row r="232" spans="1:6" s="397" customFormat="1" x14ac:dyDescent="0.3">
      <c r="A232" s="397" t="str">
        <f t="shared" ref="A232" si="129">A210</f>
        <v>Access</v>
      </c>
      <c r="B232" s="397" t="str">
        <f t="shared" si="119"/>
        <v>ACCESS TO VOTING</v>
      </c>
      <c r="C232" s="398" t="str">
        <f>IF(F232="","",IF(F232=3,INDEX(Report!$A$61:$T$117,E232,20),IF(OR(F232=7,F232=8,F232=9,F232=14,F232=17),TEXT(INDEX(Report!$A$1:$T$57,E232,F232),"0%"),IF(F232=5,TEXT(INDEX(Report!$A$1:$T$57,E232,F232),"$#,##0"),INDEX(Report!$A$1:$T$57,E232,F232)))))</f>
        <v/>
      </c>
      <c r="D232" s="399" t="str">
        <f>IF(F232="","",IF(F232=2,D$1,IF(F232=3,INDEX(Report!$A$1:$T$57,E232,20),INDEX(Report!$A$61:$T$117,E232,F232)-0.2)))</f>
        <v/>
      </c>
      <c r="E232" s="398">
        <f t="shared" si="115"/>
        <v>16</v>
      </c>
      <c r="F232" s="398" t="str">
        <f t="shared" si="120"/>
        <v/>
      </c>
    </row>
    <row r="233" spans="1:6" x14ac:dyDescent="0.3">
      <c r="A233" s="401" t="str">
        <f t="shared" ref="A233" si="130">A211</f>
        <v>Access</v>
      </c>
      <c r="B233" s="401" t="str">
        <f t="shared" si="119"/>
        <v>Weekend Early Voting: State Minimum 2021:</v>
      </c>
      <c r="C233" s="402" t="str">
        <f>IF(F233="","",IF(F233=3,INDEX(Report!$A$61:$T$117,E233,20),IF(OR(F233=7,F233=8,F233=9,F233=14,F233=17),TEXT(INDEX(Report!$A$1:$T$57,E233,F233),"0%"),IF(F233=5,TEXT(INDEX(Report!$A$1:$T$57,E233,F233),"$#,##0"),INDEX(Report!$A$1:$T$57,E233,F233)))))</f>
        <v>No rule</v>
      </c>
      <c r="D233" s="403">
        <f>IF(F233="","",IF(F233=2,D$1,IF(F233=3,INDEX(Report!$A$1:$T$57,E233,20),INDEX(Report!$A$61:$T$117,E233,F233)-0.2)))</f>
        <v>0</v>
      </c>
      <c r="E233" s="402">
        <f t="shared" si="115"/>
        <v>16</v>
      </c>
      <c r="F233" s="402">
        <f t="shared" si="120"/>
        <v>10</v>
      </c>
    </row>
    <row r="234" spans="1:6" x14ac:dyDescent="0.3">
      <c r="A234" s="401" t="str">
        <f t="shared" ref="A234" si="131">A212</f>
        <v>Access</v>
      </c>
      <c r="B234" s="401" t="str">
        <f t="shared" si="119"/>
        <v>Access to Vote by Mail (VBM): 2020:</v>
      </c>
      <c r="C234" s="402" t="str">
        <f>IF(F234="","",IF(F234=3,INDEX(Report!$A$61:$T$117,E234,20),IF(OR(F234=7,F234=8,F234=9,F234=14,F234=17),TEXT(INDEX(Report!$A$1:$T$57,E234,F234),"0%"),IF(F234=5,TEXT(INDEX(Report!$A$1:$T$57,E234,F234),"$#,##0"),INDEX(Report!$A$1:$T$57,E234,F234)))))</f>
        <v>Broad VBM: if Voter asks</v>
      </c>
      <c r="D234" s="403">
        <f>IF(F234="","",IF(F234=2,D$1,IF(F234=3,INDEX(Report!$A$1:$T$57,E234,20),INDEX(Report!$A$61:$T$117,E234,F234)-0.2)))</f>
        <v>3</v>
      </c>
      <c r="E234" s="402">
        <f t="shared" si="115"/>
        <v>16</v>
      </c>
      <c r="F234" s="402">
        <f t="shared" si="120"/>
        <v>11</v>
      </c>
    </row>
    <row r="235" spans="1:6" x14ac:dyDescent="0.3">
      <c r="A235" s="401" t="str">
        <f t="shared" ref="A235" si="132">A213</f>
        <v>Access</v>
      </c>
      <c r="B235" s="401" t="str">
        <f t="shared" si="119"/>
        <v>Number of Days when Voters Can Cure Signature Problems after Election Day:</v>
      </c>
      <c r="C235" s="402">
        <f>IF(F235="","",IF(F235=3,INDEX(Report!$A$61:$T$117,E235,20),IF(OR(F235=7,F235=8,F235=9,F235=14,F235=17),TEXT(INDEX(Report!$A$1:$T$57,E235,F235),"0%"),IF(F235=5,TEXT(INDEX(Report!$A$1:$T$57,E235,F235),"$#,##0"),INDEX(Report!$A$1:$T$57,E235,F235)))))</f>
        <v>2</v>
      </c>
      <c r="D235" s="403">
        <f>IF(F235="","",IF(F235=2,D$1,IF(F235=3,INDEX(Report!$A$1:$T$57,E235,20),INDEX(Report!$A$61:$T$117,E235,F235)-0.2)))</f>
        <v>2</v>
      </c>
      <c r="E235" s="402">
        <f t="shared" si="115"/>
        <v>16</v>
      </c>
      <c r="F235" s="402">
        <f t="shared" si="120"/>
        <v>12</v>
      </c>
    </row>
    <row r="236" spans="1:6" x14ac:dyDescent="0.3">
      <c r="A236" s="401" t="str">
        <f t="shared" ref="A236" si="133">A214</f>
        <v>Access</v>
      </c>
      <c r="B236" s="401" t="str">
        <f t="shared" si="119"/>
        <v>Do They Maintain VBM List Well with Address Changes &amp; Deaths?</v>
      </c>
      <c r="C236" s="402" t="str">
        <f>IF(F236="","",IF(F236=3,INDEX(Report!$A$61:$T$117,E236,20),IF(OR(F236=7,F236=8,F236=9,F236=14,F236=17),TEXT(INDEX(Report!$A$1:$T$57,E236,F236),"0%"),IF(F236=5,TEXT(INDEX(Report!$A$1:$T$57,E236,F236),"$#,##0"),INDEX(Report!$A$1:$T$57,E236,F236)))))</f>
        <v>Yes</v>
      </c>
      <c r="D236" s="403">
        <f>IF(F236="","",IF(F236=2,D$1,IF(F236=3,INDEX(Report!$A$1:$T$57,E236,20),INDEX(Report!$A$61:$T$117,E236,F236)-0.2)))</f>
        <v>5</v>
      </c>
      <c r="E236" s="402">
        <f t="shared" si="115"/>
        <v>16</v>
      </c>
      <c r="F236" s="402">
        <f t="shared" si="120"/>
        <v>13</v>
      </c>
    </row>
    <row r="237" spans="1:6" x14ac:dyDescent="0.3">
      <c r="A237" s="401" t="str">
        <f t="shared" ref="A237" si="134">A215</f>
        <v>Access</v>
      </c>
      <c r="B237" s="401" t="str">
        <f t="shared" si="119"/>
        <v>Extent of Review of VBM: Rejection Rate: 2018:</v>
      </c>
      <c r="C237" s="402" t="str">
        <f>IF(F237="","",IF(F237=3,INDEX(Report!$A$61:$T$117,E237,20),IF(OR(F237=7,F237=8,F237=9,F237=14,F237=17),TEXT(INDEX(Report!$A$1:$T$57,E237,F237),"0%"),IF(F237=5,TEXT(INDEX(Report!$A$1:$T$57,E237,F237),"$#,##0"),INDEX(Report!$A$1:$T$57,E237,F237)))))</f>
        <v>1%</v>
      </c>
      <c r="D237" s="403">
        <f>IF(F237="","",IF(F237=2,D$1,IF(F237=3,INDEX(Report!$A$1:$T$57,E237,20),INDEX(Report!$A$61:$T$117,E237,F237)-0.2)))</f>
        <v>5</v>
      </c>
      <c r="E237" s="402">
        <f t="shared" si="115"/>
        <v>16</v>
      </c>
      <c r="F237" s="402">
        <f t="shared" si="120"/>
        <v>14</v>
      </c>
    </row>
    <row r="238" spans="1:6" s="397" customFormat="1" x14ac:dyDescent="0.3">
      <c r="A238" s="397" t="str">
        <f t="shared" ref="A238" si="135">A216</f>
        <v>Checking</v>
      </c>
      <c r="B238" s="397" t="str">
        <f t="shared" si="119"/>
        <v>CHECKING ELECTION RESULTS</v>
      </c>
      <c r="C238" s="398" t="str">
        <f>IF(F238="","",IF(F238=3,INDEX(Report!$A$61:$T$117,E238,20),IF(OR(F238=7,F238=8,F238=9,F238=14,F238=17),TEXT(INDEX(Report!$A$1:$T$57,E238,F238),"0%"),IF(F238=5,TEXT(INDEX(Report!$A$1:$T$57,E238,F238),"$#,##0"),INDEX(Report!$A$1:$T$57,E238,F238)))))</f>
        <v/>
      </c>
      <c r="D238" s="399" t="str">
        <f>IF(F238="","",IF(F238=2,D$1,IF(F238=3,INDEX(Report!$A$1:$T$57,E238,20),INDEX(Report!$A$61:$T$117,E238,F238)-0.2)))</f>
        <v/>
      </c>
      <c r="E238" s="398">
        <f t="shared" si="115"/>
        <v>16</v>
      </c>
      <c r="F238" s="398" t="str">
        <f t="shared" si="120"/>
        <v/>
      </c>
    </row>
    <row r="239" spans="1:6" x14ac:dyDescent="0.3">
      <c r="A239" s="401" t="str">
        <f t="shared" ref="A239" si="136">A217</f>
        <v>Checking</v>
      </c>
      <c r="B239" s="401" t="str">
        <f t="shared" si="119"/>
        <v>Handmarked Paper Ballots or Printed by Touchscreen? 2022:</v>
      </c>
      <c r="C239" s="402" t="str">
        <f>IF(F239="","",IF(F239=3,INDEX(Report!$A$61:$T$117,E239,20),IF(OR(F239=7,F239=8,F239=9,F239=14,F239=17),TEXT(INDEX(Report!$A$1:$T$57,E239,F239),"0%"),IF(F239=5,TEXT(INDEX(Report!$A$1:$T$57,E239,F239),"$#,##0"),INDEX(Report!$A$1:$T$57,E239,F239)))))</f>
        <v>Handmark. Touchscreen can print ballot for accessibility</v>
      </c>
      <c r="D239" s="403">
        <f>IF(F239="","",IF(F239=2,D$1,IF(F239=3,INDEX(Report!$A$1:$T$57,E239,20),INDEX(Report!$A$61:$T$117,E239,F239)-0.2)))</f>
        <v>5</v>
      </c>
      <c r="E239" s="402">
        <f t="shared" si="115"/>
        <v>16</v>
      </c>
      <c r="F239" s="402">
        <f t="shared" si="120"/>
        <v>15</v>
      </c>
    </row>
    <row r="240" spans="1:6" x14ac:dyDescent="0.3">
      <c r="A240" s="401" t="str">
        <f t="shared" ref="A240" si="137">A218</f>
        <v>Checking</v>
      </c>
      <c r="B240" s="401" t="str">
        <f t="shared" si="119"/>
        <v>Do They Audit Results by Hand Tallying Some Ballots?</v>
      </c>
      <c r="C240" s="402" t="str">
        <f>IF(F240="","",IF(F240=3,INDEX(Report!$A$61:$T$117,E240,20),IF(OR(F240=7,F240=8,F240=9,F240=14,F240=17),TEXT(INDEX(Report!$A$1:$T$57,E240,F240),"0%"),IF(F240=5,TEXT(INDEX(Report!$A$1:$T$57,E240,F240),"$#,##0"),INDEX(Report!$A$1:$T$57,E240,F240)))))</f>
        <v>Hand tally</v>
      </c>
      <c r="D240" s="403">
        <f>IF(F240="","",IF(F240=2,D$1,IF(F240=3,INDEX(Report!$A$1:$T$57,E240,20),INDEX(Report!$A$61:$T$117,E240,F240)-0.2)))</f>
        <v>5</v>
      </c>
      <c r="E240" s="402">
        <f t="shared" si="115"/>
        <v>16</v>
      </c>
      <c r="F240" s="402">
        <f t="shared" si="120"/>
        <v>16</v>
      </c>
    </row>
    <row r="241" spans="1:6" x14ac:dyDescent="0.3">
      <c r="A241" s="401" t="str">
        <f t="shared" ref="A241" si="138">A219</f>
        <v>Checking</v>
      </c>
      <c r="B241" s="401" t="str">
        <f t="shared" si="119"/>
        <v>How Big Is Audit Sample?</v>
      </c>
      <c r="C241" s="402" t="str">
        <f>IF(F241="","",IF(F241=3,INDEX(Report!$A$61:$T$117,E241,20),IF(OR(F241=7,F241=8,F241=9,F241=14,F241=17),TEXT(INDEX(Report!$A$1:$T$57,E241,F241),"0%"),IF(F241=5,TEXT(INDEX(Report!$A$1:$T$57,E241,F241),"$#,##0"),INDEX(Report!$A$1:$T$57,E241,F241)))))</f>
        <v>1%</v>
      </c>
      <c r="D241" s="403">
        <f>IF(F241="","",IF(F241=2,D$1,IF(F241=3,INDEX(Report!$A$1:$T$57,E241,20),INDEX(Report!$A$61:$T$117,E241,F241)-0.2)))</f>
        <v>3</v>
      </c>
      <c r="E241" s="402">
        <f t="shared" si="115"/>
        <v>16</v>
      </c>
      <c r="F241" s="402">
        <f t="shared" si="120"/>
        <v>17</v>
      </c>
    </row>
    <row r="242" spans="1:6" x14ac:dyDescent="0.3">
      <c r="A242" s="401" t="str">
        <f t="shared" ref="A242" si="139">A220</f>
        <v>Checking</v>
      </c>
      <c r="B242" s="401" t="str">
        <f t="shared" si="119"/>
        <v>Number of Contests Audited:</v>
      </c>
      <c r="C242" s="402" t="str">
        <f>IF(F242="","",IF(F242=3,INDEX(Report!$A$61:$T$117,E242,20),IF(OR(F242=7,F242=8,F242=9,F242=14,F242=17),TEXT(INDEX(Report!$A$1:$T$57,E242,F242),"0%"),IF(F242=5,TEXT(INDEX(Report!$A$1:$T$57,E242,F242),"$#,##0"),INDEX(Report!$A$1:$T$57,E242,F242)))))</f>
        <v>1 random</v>
      </c>
      <c r="D242" s="403">
        <f>IF(F242="","",IF(F242=2,D$1,IF(F242=3,INDEX(Report!$A$1:$T$57,E242,20),INDEX(Report!$A$61:$T$117,E242,F242)-0.2)))</f>
        <v>1.5</v>
      </c>
      <c r="E242" s="402">
        <f t="shared" si="115"/>
        <v>16</v>
      </c>
      <c r="F242" s="402">
        <f t="shared" si="120"/>
        <v>18</v>
      </c>
    </row>
    <row r="243" spans="1:6" x14ac:dyDescent="0.3">
      <c r="A243" s="401" t="str">
        <f t="shared" ref="A243" si="140">A221</f>
        <v>Checking</v>
      </c>
      <c r="B243" s="401" t="str">
        <f t="shared" si="119"/>
        <v>Can Public Recount with Copies of Ballots?</v>
      </c>
      <c r="C243" s="402" t="str">
        <f>IF(F243="","",IF(F243=3,INDEX(Report!$A$61:$T$117,E243,20),IF(OR(F243=7,F243=8,F243=9,F243=14,F243=17),TEXT(INDEX(Report!$A$1:$T$57,E243,F243),"0%"),IF(F243=5,TEXT(INDEX(Report!$A$1:$T$57,E243,F243),"$#,##0"),INDEX(Report!$A$1:$T$57,E243,F243)))))</f>
        <v>Keep images in many counties+release images+ballots</v>
      </c>
      <c r="D243" s="403">
        <f>IF(F243="","",IF(F243=2,D$1,IF(F243=3,INDEX(Report!$A$1:$T$57,E243,20),INDEX(Report!$A$61:$T$117,E243,F243)-0.2)))</f>
        <v>5</v>
      </c>
      <c r="E243" s="402">
        <f t="shared" si="115"/>
        <v>16</v>
      </c>
      <c r="F243" s="402">
        <f t="shared" si="120"/>
        <v>19</v>
      </c>
    </row>
    <row r="244" spans="1:6" s="397" customFormat="1" x14ac:dyDescent="0.3">
      <c r="A244" s="397" t="str">
        <f>A222</f>
        <v>State</v>
      </c>
      <c r="B244" s="397" t="str">
        <f>B222</f>
        <v>|</v>
      </c>
      <c r="C244" s="398" t="str">
        <f>IF(F244="","",IF(F244=3,INDEX(Report!$A$61:$T$117,E244,20),IF(OR(F244=7,F244=8,F244=9,F244=14,F244=17),TEXT(INDEX(Report!$A$1:$T$57,E244,F244),"0%"),IF(F244=5,TEXT(INDEX(Report!$A$1:$T$57,E244,F244),"$#,##0"),INDEX(Report!$A$1:$T$57,E244,F244)))))</f>
        <v>Georgia</v>
      </c>
      <c r="D244" s="399" t="str">
        <f>IF(F244="","",IF(F244=2,D$1,IF(F244=3,INDEX(Report!$A$1:$T$57,E244,20),INDEX(Report!$A$61:$T$117,E244,F244)-0.2)))</f>
        <v>Score (Scale 0-5)</v>
      </c>
      <c r="E244" s="398">
        <f t="shared" si="115"/>
        <v>17</v>
      </c>
      <c r="F244" s="398">
        <f>IF(F222&lt;&gt;"",F222,"")</f>
        <v>2</v>
      </c>
    </row>
    <row r="245" spans="1:6" s="397" customFormat="1" x14ac:dyDescent="0.3">
      <c r="A245" s="397" t="str">
        <f>A223</f>
        <v>Grade</v>
      </c>
      <c r="B245" s="397" t="str">
        <f t="shared" ref="B245:B265" si="141">B223</f>
        <v>Overall Grade, Total score is on scale 0-80 (item scores are 0-5)</v>
      </c>
      <c r="C245" s="398" t="str">
        <f>IF(F245="","",IF(F245=3,INDEX(Report!$A$61:$T$117,E245,20),IF(OR(F245=7,F245=8,F245=9,F245=14,F245=17),TEXT(INDEX(Report!$A$1:$T$57,E245,F245),"0%"),IF(F245=5,TEXT(INDEX(Report!$A$1:$T$57,E245,F245),"$#,##0"),INDEX(Report!$A$1:$T$57,E245,F245)))))</f>
        <v>B</v>
      </c>
      <c r="D245" s="399">
        <f>IF(F245="","",IF(F245=2,D$1,IF(F245=3,INDEX(Report!$A$1:$T$57,E245,20),INDEX(Report!$A$61:$T$117,E245,F245)-0.2)))</f>
        <v>39.796905340664068</v>
      </c>
      <c r="E245" s="398">
        <f t="shared" si="115"/>
        <v>17</v>
      </c>
      <c r="F245" s="398">
        <f t="shared" ref="F245:F265" si="142">IF(F223&lt;&gt;"",F223,"")</f>
        <v>3</v>
      </c>
    </row>
    <row r="246" spans="1:6" s="397" customFormat="1" x14ac:dyDescent="0.3">
      <c r="A246" s="397" t="str">
        <f t="shared" ref="A246" si="143">A224</f>
        <v>Campaigns</v>
      </c>
      <c r="B246" s="397" t="str">
        <f t="shared" si="141"/>
        <v>CAMPAIGNS</v>
      </c>
      <c r="C246" s="398" t="str">
        <f>IF(F246="","",IF(F246=3,INDEX(Report!$A$61:$T$117,E246,20),IF(OR(F246=7,F246=8,F246=9,F246=14,F246=17),TEXT(INDEX(Report!$A$1:$T$57,E246,F246),"0%"),IF(F246=5,TEXT(INDEX(Report!$A$1:$T$57,E246,F246),"$#,##0"),INDEX(Report!$A$1:$T$57,E246,F246)))))</f>
        <v/>
      </c>
      <c r="D246" s="399" t="str">
        <f>IF(F246="","",IF(F246=2,D$1,IF(F246=3,INDEX(Report!$A$1:$T$57,E246,20),INDEX(Report!$A$61:$T$117,E246,F246)-0.2)))</f>
        <v/>
      </c>
      <c r="E246" s="398">
        <f t="shared" si="115"/>
        <v>17</v>
      </c>
      <c r="F246" s="398" t="str">
        <f t="shared" si="142"/>
        <v/>
      </c>
    </row>
    <row r="247" spans="1:6" x14ac:dyDescent="0.3">
      <c r="A247" s="401" t="str">
        <f t="shared" ref="A247" si="144">A225</f>
        <v>Campaigns</v>
      </c>
      <c r="B247" s="401" t="str">
        <f t="shared" si="141"/>
        <v>Nonpartisan or Bipartisan Redistricting to Avoid Gerrymanders</v>
      </c>
      <c r="C247" s="402" t="str">
        <f>IF(F247="","",IF(F247=3,INDEX(Report!$A$61:$T$117,E247,20),IF(OR(F247=7,F247=8,F247=9,F247=14,F247=17),TEXT(INDEX(Report!$A$1:$T$57,E247,F247),"0%"),IF(F247=5,TEXT(INDEX(Report!$A$1:$T$57,E247,F247),"$#,##0"),INDEX(Report!$A$1:$T$57,E247,F247)))))</f>
        <v>No</v>
      </c>
      <c r="D247" s="403">
        <f>IF(F247="","",IF(F247=2,D$1,IF(F247=3,INDEX(Report!$A$1:$T$57,E247,20),INDEX(Report!$A$61:$T$117,E247,F247)-0.2)))</f>
        <v>0</v>
      </c>
      <c r="E247" s="402">
        <f t="shared" si="115"/>
        <v>17</v>
      </c>
      <c r="F247" s="402">
        <f t="shared" si="142"/>
        <v>4</v>
      </c>
    </row>
    <row r="248" spans="1:6" x14ac:dyDescent="0.3">
      <c r="A248" s="401" t="str">
        <f t="shared" ref="A248" si="145">A226</f>
        <v>Campaigns</v>
      </c>
      <c r="B248" s="401" t="str">
        <f t="shared" si="141"/>
        <v>Contribution Limit per 4 Years per Candidate</v>
      </c>
      <c r="C248" s="402" t="str">
        <f>IF(F248="","",IF(F248=3,INDEX(Report!$A$61:$T$117,E248,20),IF(OR(F248=7,F248=8,F248=9,F248=14,F248=17),TEXT(INDEX(Report!$A$1:$T$57,E248,F248),"0%"),IF(F248=5,TEXT(INDEX(Report!$A$1:$T$57,E248,F248),"$#,##0"),INDEX(Report!$A$1:$T$57,E248,F248)))))</f>
        <v>$8,400</v>
      </c>
      <c r="D248" s="403">
        <f>IF(F248="","",IF(F248=2,D$1,IF(F248=3,INDEX(Report!$A$1:$T$57,E248,20),INDEX(Report!$A$61:$T$117,E248,F248)-0.2)))</f>
        <v>1</v>
      </c>
      <c r="E248" s="402">
        <f t="shared" si="115"/>
        <v>17</v>
      </c>
      <c r="F248" s="402">
        <f t="shared" si="142"/>
        <v>5</v>
      </c>
    </row>
    <row r="249" spans="1:6" x14ac:dyDescent="0.3">
      <c r="A249" s="401" t="str">
        <f t="shared" ref="A249" si="146">A227</f>
        <v>Campaigns</v>
      </c>
      <c r="B249" s="401" t="str">
        <f t="shared" si="141"/>
        <v>Public Campaign Finance for Governor+Legislature:</v>
      </c>
      <c r="C249" s="402" t="str">
        <f>IF(F249="","",IF(F249=3,INDEX(Report!$A$61:$T$117,E249,20),IF(OR(F249=7,F249=8,F249=9,F249=14,F249=17),TEXT(INDEX(Report!$A$1:$T$57,E249,F249),"0%"),IF(F249=5,TEXT(INDEX(Report!$A$1:$T$57,E249,F249),"$#,##0"),INDEX(Report!$A$1:$T$57,E249,F249)))))</f>
        <v>Neither</v>
      </c>
      <c r="D249" s="403">
        <f>IF(F249="","",IF(F249=2,D$1,IF(F249=3,INDEX(Report!$A$1:$T$57,E249,20),INDEX(Report!$A$61:$T$117,E249,F249)-0.2)))</f>
        <v>0</v>
      </c>
      <c r="E249" s="402">
        <f t="shared" si="115"/>
        <v>17</v>
      </c>
      <c r="F249" s="402">
        <f t="shared" si="142"/>
        <v>6</v>
      </c>
    </row>
    <row r="250" spans="1:6" s="397" customFormat="1" x14ac:dyDescent="0.3">
      <c r="A250" s="397" t="str">
        <f t="shared" ref="A250" si="147">A228</f>
        <v>Turnout</v>
      </c>
      <c r="B250" s="397" t="str">
        <f t="shared" si="141"/>
        <v>TURNOUT</v>
      </c>
      <c r="C250" s="398" t="str">
        <f>IF(F250="","",IF(F250=3,INDEX(Report!$A$61:$T$117,E250,20),IF(OR(F250=7,F250=8,F250=9,F250=14,F250=17),TEXT(INDEX(Report!$A$1:$T$57,E250,F250),"0%"),IF(F250=5,TEXT(INDEX(Report!$A$1:$T$57,E250,F250),"$#,##0"),INDEX(Report!$A$1:$T$57,E250,F250)))))</f>
        <v/>
      </c>
      <c r="D250" s="399" t="str">
        <f>IF(F250="","",IF(F250=2,D$1,IF(F250=3,INDEX(Report!$A$1:$T$57,E250,20),INDEX(Report!$A$61:$T$117,E250,F250)-0.2)))</f>
        <v/>
      </c>
      <c r="E250" s="398">
        <f t="shared" si="115"/>
        <v>17</v>
      </c>
      <c r="F250" s="398" t="str">
        <f t="shared" si="142"/>
        <v/>
      </c>
    </row>
    <row r="251" spans="1:6" x14ac:dyDescent="0.3">
      <c r="A251" s="401" t="str">
        <f t="shared" ref="A251" si="148">A229</f>
        <v>Turnout</v>
      </c>
      <c r="B251" s="401" t="str">
        <f t="shared" si="141"/>
        <v>Turnout: % of Voting-age Citizens: 2020:</v>
      </c>
      <c r="C251" s="402" t="str">
        <f>IF(F251="","",IF(F251=3,INDEX(Report!$A$61:$T$117,E251,20),IF(OR(F251=7,F251=8,F251=9,F251=14,F251=17),TEXT(INDEX(Report!$A$1:$T$57,E251,F251),"0%"),IF(F251=5,TEXT(INDEX(Report!$A$1:$T$57,E251,F251),"$#,##0"),INDEX(Report!$A$1:$T$57,E251,F251)))))</f>
        <v>68%</v>
      </c>
      <c r="D251" s="403">
        <f>IF(F251="","",IF(F251=2,D$1,IF(F251=3,INDEX(Report!$A$1:$T$57,E251,20),INDEX(Report!$A$61:$T$117,E251,F251)-0.2)))</f>
        <v>2.5500937007781106</v>
      </c>
      <c r="E251" s="402">
        <f t="shared" si="115"/>
        <v>17</v>
      </c>
      <c r="F251" s="402">
        <f t="shared" si="142"/>
        <v>7</v>
      </c>
    </row>
    <row r="252" spans="1:6" x14ac:dyDescent="0.3">
      <c r="A252" s="401" t="str">
        <f t="shared" ref="A252" si="149">A230</f>
        <v>Turnout</v>
      </c>
      <c r="B252" s="401" t="str">
        <f t="shared" si="141"/>
        <v>Ratio of 18-24 Turnout to 25+ Turnout: 2020:</v>
      </c>
      <c r="C252" s="402" t="str">
        <f>IF(F252="","",IF(F252=3,INDEX(Report!$A$61:$T$117,E252,20),IF(OR(F252=7,F252=8,F252=9,F252=14,F252=17),TEXT(INDEX(Report!$A$1:$T$57,E252,F252),"0%"),IF(F252=5,TEXT(INDEX(Report!$A$1:$T$57,E252,F252),"$#,##0"),INDEX(Report!$A$1:$T$57,E252,F252)))))</f>
        <v>78%</v>
      </c>
      <c r="D252" s="403">
        <f>IF(F252="","",IF(F252=2,D$1,IF(F252=3,INDEX(Report!$A$1:$T$57,E252,20),INDEX(Report!$A$61:$T$117,E252,F252)-0.2)))</f>
        <v>2.827835293338349</v>
      </c>
      <c r="E252" s="402">
        <f t="shared" si="115"/>
        <v>17</v>
      </c>
      <c r="F252" s="402">
        <f t="shared" si="142"/>
        <v>8</v>
      </c>
    </row>
    <row r="253" spans="1:6" x14ac:dyDescent="0.3">
      <c r="A253" s="401" t="str">
        <f t="shared" ref="A253" si="150">A231</f>
        <v>Turnout</v>
      </c>
      <c r="B253" s="401" t="str">
        <f t="shared" si="141"/>
        <v>Ratio of Minority Turnout to White Turnout: 2020:</v>
      </c>
      <c r="C253" s="402" t="str">
        <f>IF(F253="","",IF(F253=3,INDEX(Report!$A$61:$T$117,E253,20),IF(OR(F253=7,F253=8,F253=9,F253=14,F253=17),TEXT(INDEX(Report!$A$1:$T$57,E253,F253),"0%"),IF(F253=5,TEXT(INDEX(Report!$A$1:$T$57,E253,F253),"$#,##0"),INDEX(Report!$A$1:$T$57,E253,F253)))))</f>
        <v>86%</v>
      </c>
      <c r="D253" s="403">
        <f>IF(F253="","",IF(F253=2,D$1,IF(F253=3,INDEX(Report!$A$1:$T$57,E253,20),INDEX(Report!$A$61:$T$117,E253,F253)-0.2)))</f>
        <v>3.3189763465476072</v>
      </c>
      <c r="E253" s="402">
        <f t="shared" si="115"/>
        <v>17</v>
      </c>
      <c r="F253" s="402">
        <f t="shared" si="142"/>
        <v>9</v>
      </c>
    </row>
    <row r="254" spans="1:6" s="397" customFormat="1" x14ac:dyDescent="0.3">
      <c r="A254" s="397" t="str">
        <f t="shared" ref="A254" si="151">A232</f>
        <v>Access</v>
      </c>
      <c r="B254" s="397" t="str">
        <f t="shared" si="141"/>
        <v>ACCESS TO VOTING</v>
      </c>
      <c r="C254" s="398" t="str">
        <f>IF(F254="","",IF(F254=3,INDEX(Report!$A$61:$T$117,E254,20),IF(OR(F254=7,F254=8,F254=9,F254=14,F254=17),TEXT(INDEX(Report!$A$1:$T$57,E254,F254),"0%"),IF(F254=5,TEXT(INDEX(Report!$A$1:$T$57,E254,F254),"$#,##0"),INDEX(Report!$A$1:$T$57,E254,F254)))))</f>
        <v/>
      </c>
      <c r="D254" s="399" t="str">
        <f>IF(F254="","",IF(F254=2,D$1,IF(F254=3,INDEX(Report!$A$1:$T$57,E254,20),INDEX(Report!$A$61:$T$117,E254,F254)-0.2)))</f>
        <v/>
      </c>
      <c r="E254" s="398">
        <f t="shared" si="115"/>
        <v>17</v>
      </c>
      <c r="F254" s="398" t="str">
        <f t="shared" si="142"/>
        <v/>
      </c>
    </row>
    <row r="255" spans="1:6" x14ac:dyDescent="0.3">
      <c r="A255" s="401" t="str">
        <f t="shared" ref="A255" si="152">A233</f>
        <v>Access</v>
      </c>
      <c r="B255" s="401" t="str">
        <f t="shared" si="141"/>
        <v>Weekend Early Voting: State Minimum 2021:</v>
      </c>
      <c r="C255" s="402" t="str">
        <f>IF(F255="","",IF(F255=3,INDEX(Report!$A$61:$T$117,E255,20),IF(OR(F255=7,F255=8,F255=9,F255=14,F255=17),TEXT(INDEX(Report!$A$1:$T$57,E255,F255),"0%"),IF(F255=5,TEXT(INDEX(Report!$A$1:$T$57,E255,F255),"$#,##0"),INDEX(Report!$A$1:$T$57,E255,F255)))))</f>
        <v>2 Saturdays 9-5</v>
      </c>
      <c r="D255" s="403">
        <f>IF(F255="","",IF(F255=2,D$1,IF(F255=3,INDEX(Report!$A$1:$T$57,E255,20),INDEX(Report!$A$61:$T$117,E255,F255)-0.2)))</f>
        <v>2</v>
      </c>
      <c r="E255" s="402">
        <f t="shared" si="115"/>
        <v>17</v>
      </c>
      <c r="F255" s="402">
        <f t="shared" si="142"/>
        <v>10</v>
      </c>
    </row>
    <row r="256" spans="1:6" x14ac:dyDescent="0.3">
      <c r="A256" s="401" t="str">
        <f t="shared" ref="A256" si="153">A234</f>
        <v>Access</v>
      </c>
      <c r="B256" s="401" t="str">
        <f t="shared" si="141"/>
        <v>Access to Vote by Mail (VBM): 2020:</v>
      </c>
      <c r="C256" s="402" t="str">
        <f>IF(F256="","",IF(F256=3,INDEX(Report!$A$61:$T$117,E256,20),IF(OR(F256=7,F256=8,F256=9,F256=14,F256=17),TEXT(INDEX(Report!$A$1:$T$57,E256,F256),"0%"),IF(F256=5,TEXT(INDEX(Report!$A$1:$T$57,E256,F256),"$#,##0"),INDEX(Report!$A$1:$T$57,E256,F256)))))</f>
        <v>Broad VBM: if Voter asks</v>
      </c>
      <c r="D256" s="403">
        <f>IF(F256="","",IF(F256=2,D$1,IF(F256=3,INDEX(Report!$A$1:$T$57,E256,20),INDEX(Report!$A$61:$T$117,E256,F256)-0.2)))</f>
        <v>1</v>
      </c>
      <c r="E256" s="402">
        <f t="shared" si="115"/>
        <v>17</v>
      </c>
      <c r="F256" s="402">
        <f t="shared" si="142"/>
        <v>11</v>
      </c>
    </row>
    <row r="257" spans="1:6" x14ac:dyDescent="0.3">
      <c r="A257" s="401" t="str">
        <f t="shared" ref="A257" si="154">A235</f>
        <v>Access</v>
      </c>
      <c r="B257" s="401" t="str">
        <f t="shared" si="141"/>
        <v>Number of Days when Voters Can Cure Signature Problems after Election Day:</v>
      </c>
      <c r="C257" s="402">
        <f>IF(F257="","",IF(F257=3,INDEX(Report!$A$61:$T$117,E257,20),IF(OR(F257=7,F257=8,F257=9,F257=14,F257=17),TEXT(INDEX(Report!$A$1:$T$57,E257,F257),"0%"),IF(F257=5,TEXT(INDEX(Report!$A$1:$T$57,E257,F257),"$#,##0"),INDEX(Report!$A$1:$T$57,E257,F257)))))</f>
        <v>3</v>
      </c>
      <c r="D257" s="403">
        <f>IF(F257="","",IF(F257=2,D$1,IF(F257=3,INDEX(Report!$A$1:$T$57,E257,20),INDEX(Report!$A$61:$T$117,E257,F257)-0.2)))</f>
        <v>2.6</v>
      </c>
      <c r="E257" s="402">
        <f t="shared" si="115"/>
        <v>17</v>
      </c>
      <c r="F257" s="402">
        <f t="shared" si="142"/>
        <v>12</v>
      </c>
    </row>
    <row r="258" spans="1:6" x14ac:dyDescent="0.3">
      <c r="A258" s="401" t="str">
        <f t="shared" ref="A258" si="155">A236</f>
        <v>Access</v>
      </c>
      <c r="B258" s="401" t="str">
        <f t="shared" si="141"/>
        <v>Do They Maintain VBM List Well with Address Changes &amp; Deaths?</v>
      </c>
      <c r="C258" s="402" t="str">
        <f>IF(F258="","",IF(F258=3,INDEX(Report!$A$61:$T$117,E258,20),IF(OR(F258=7,F258=8,F258=9,F258=14,F258=17),TEXT(INDEX(Report!$A$1:$T$57,E258,F258),"0%"),IF(F258=5,TEXT(INDEX(Report!$A$1:$T$57,E258,F258),"$#,##0"),INDEX(Report!$A$1:$T$57,E258,F258)))))</f>
        <v>Yes</v>
      </c>
      <c r="D258" s="403">
        <f>IF(F258="","",IF(F258=2,D$1,IF(F258=3,INDEX(Report!$A$1:$T$57,E258,20),INDEX(Report!$A$61:$T$117,E258,F258)-0.2)))</f>
        <v>5</v>
      </c>
      <c r="E258" s="402">
        <f t="shared" si="115"/>
        <v>17</v>
      </c>
      <c r="F258" s="402">
        <f t="shared" si="142"/>
        <v>13</v>
      </c>
    </row>
    <row r="259" spans="1:6" x14ac:dyDescent="0.3">
      <c r="A259" s="401" t="str">
        <f t="shared" ref="A259" si="156">A237</f>
        <v>Access</v>
      </c>
      <c r="B259" s="401" t="str">
        <f t="shared" si="141"/>
        <v>Extent of Review of VBM: Rejection Rate: 2018:</v>
      </c>
      <c r="C259" s="402" t="str">
        <f>IF(F259="","",IF(F259=3,INDEX(Report!$A$61:$T$117,E259,20),IF(OR(F259=7,F259=8,F259=9,F259=14,F259=17),TEXT(INDEX(Report!$A$1:$T$57,E259,F259),"0%"),IF(F259=5,TEXT(INDEX(Report!$A$1:$T$57,E259,F259),"$#,##0"),INDEX(Report!$A$1:$T$57,E259,F259)))))</f>
        <v>No signature, use ID number</v>
      </c>
      <c r="D259" s="403">
        <f>IF(F259="","",IF(F259=2,D$1,IF(F259=3,INDEX(Report!$A$1:$T$57,E259,20),INDEX(Report!$A$61:$T$117,E259,F259)-0.2)))</f>
        <v>0</v>
      </c>
      <c r="E259" s="402">
        <f t="shared" si="115"/>
        <v>17</v>
      </c>
      <c r="F259" s="402">
        <f t="shared" si="142"/>
        <v>14</v>
      </c>
    </row>
    <row r="260" spans="1:6" s="397" customFormat="1" x14ac:dyDescent="0.3">
      <c r="A260" s="397" t="str">
        <f t="shared" ref="A260" si="157">A238</f>
        <v>Checking</v>
      </c>
      <c r="B260" s="397" t="str">
        <f t="shared" si="141"/>
        <v>CHECKING ELECTION RESULTS</v>
      </c>
      <c r="C260" s="398" t="str">
        <f>IF(F260="","",IF(F260=3,INDEX(Report!$A$61:$T$117,E260,20),IF(OR(F260=7,F260=8,F260=9,F260=14,F260=17),TEXT(INDEX(Report!$A$1:$T$57,E260,F260),"0%"),IF(F260=5,TEXT(INDEX(Report!$A$1:$T$57,E260,F260),"$#,##0"),INDEX(Report!$A$1:$T$57,E260,F260)))))</f>
        <v/>
      </c>
      <c r="D260" s="399" t="str">
        <f>IF(F260="","",IF(F260=2,D$1,IF(F260=3,INDEX(Report!$A$1:$T$57,E260,20),INDEX(Report!$A$61:$T$117,E260,F260)-0.2)))</f>
        <v/>
      </c>
      <c r="E260" s="398">
        <f t="shared" si="115"/>
        <v>17</v>
      </c>
      <c r="F260" s="398" t="str">
        <f t="shared" si="142"/>
        <v/>
      </c>
    </row>
    <row r="261" spans="1:6" x14ac:dyDescent="0.3">
      <c r="A261" s="401" t="str">
        <f t="shared" ref="A261" si="158">A239</f>
        <v>Checking</v>
      </c>
      <c r="B261" s="401" t="str">
        <f t="shared" si="141"/>
        <v>Handmarked Paper Ballots or Printed by Touchscreen? 2022:</v>
      </c>
      <c r="C261" s="402" t="str">
        <f>IF(F261="","",IF(F261=3,INDEX(Report!$A$61:$T$117,E261,20),IF(OR(F261=7,F261=8,F261=9,F261=14,F261=17),TEXT(INDEX(Report!$A$1:$T$57,E261,F261),"0%"),IF(F261=5,TEXT(INDEX(Report!$A$1:$T$57,E261,F261),"$#,##0"),INDEX(Report!$A$1:$T$57,E261,F261)))))</f>
        <v>Touchscreen prints ballots</v>
      </c>
      <c r="D261" s="403">
        <f>IF(F261="","",IF(F261=2,D$1,IF(F261=3,INDEX(Report!$A$1:$T$57,E261,20),INDEX(Report!$A$61:$T$117,E261,F261)-0.2)))</f>
        <v>4</v>
      </c>
      <c r="E261" s="402">
        <f t="shared" si="115"/>
        <v>17</v>
      </c>
      <c r="F261" s="402">
        <f t="shared" si="142"/>
        <v>15</v>
      </c>
    </row>
    <row r="262" spans="1:6" x14ac:dyDescent="0.3">
      <c r="A262" s="401" t="str">
        <f t="shared" ref="A262" si="159">A240</f>
        <v>Checking</v>
      </c>
      <c r="B262" s="401" t="str">
        <f t="shared" si="141"/>
        <v>Do They Audit Results by Hand Tallying Some Ballots?</v>
      </c>
      <c r="C262" s="402" t="str">
        <f>IF(F262="","",IF(F262=3,INDEX(Report!$A$61:$T$117,E262,20),IF(OR(F262=7,F262=8,F262=9,F262=14,F262=17),TEXT(INDEX(Report!$A$1:$T$57,E262,F262),"0%"),IF(F262=5,TEXT(INDEX(Report!$A$1:$T$57,E262,F262),"$#,##0"),INDEX(Report!$A$1:$T$57,E262,F262)))))</f>
        <v>Hand tally</v>
      </c>
      <c r="D262" s="403">
        <f>IF(F262="","",IF(F262=2,D$1,IF(F262=3,INDEX(Report!$A$1:$T$57,E262,20),INDEX(Report!$A$61:$T$117,E262,F262)-0.2)))</f>
        <v>5</v>
      </c>
      <c r="E262" s="402">
        <f t="shared" si="115"/>
        <v>17</v>
      </c>
      <c r="F262" s="402">
        <f t="shared" si="142"/>
        <v>16</v>
      </c>
    </row>
    <row r="263" spans="1:6" x14ac:dyDescent="0.3">
      <c r="A263" s="401" t="str">
        <f t="shared" ref="A263" si="160">A241</f>
        <v>Checking</v>
      </c>
      <c r="B263" s="401" t="str">
        <f t="shared" si="141"/>
        <v>How Big Is Audit Sample?</v>
      </c>
      <c r="C263" s="402" t="str">
        <f>IF(F263="","",IF(F263=3,INDEX(Report!$A$61:$T$117,E263,20),IF(OR(F263=7,F263=8,F263=9,F263=14,F263=17),TEXT(INDEX(Report!$A$1:$T$57,E263,F263),"0%"),IF(F263=5,TEXT(INDEX(Report!$A$1:$T$57,E263,F263),"$#,##0"),INDEX(Report!$A$1:$T$57,E263,F263)))))</f>
        <v>Statistical</v>
      </c>
      <c r="D263" s="403">
        <f>IF(F263="","",IF(F263=2,D$1,IF(F263=3,INDEX(Report!$A$1:$T$57,E263,20),INDEX(Report!$A$61:$T$117,E263,F263)-0.2)))</f>
        <v>5</v>
      </c>
      <c r="E263" s="402">
        <f t="shared" si="115"/>
        <v>17</v>
      </c>
      <c r="F263" s="402">
        <f t="shared" si="142"/>
        <v>17</v>
      </c>
    </row>
    <row r="264" spans="1:6" x14ac:dyDescent="0.3">
      <c r="A264" s="401" t="str">
        <f t="shared" ref="A264" si="161">A242</f>
        <v>Checking</v>
      </c>
      <c r="B264" s="401" t="str">
        <f t="shared" si="141"/>
        <v>Number of Contests Audited:</v>
      </c>
      <c r="C264" s="402">
        <f>IF(F264="","",IF(F264=3,INDEX(Report!$A$61:$T$117,E264,20),IF(OR(F264=7,F264=8,F264=9,F264=14,F264=17),TEXT(INDEX(Report!$A$1:$T$57,E264,F264),"0%"),IF(F264=5,TEXT(INDEX(Report!$A$1:$T$57,E264,F264),"$#,##0"),INDEX(Report!$A$1:$T$57,E264,F264)))))</f>
        <v>1</v>
      </c>
      <c r="D264" s="403">
        <f>IF(F264="","",IF(F264=2,D$1,IF(F264=3,INDEX(Report!$A$1:$T$57,E264,20),INDEX(Report!$A$61:$T$117,E264,F264)-0.2)))</f>
        <v>0.49999999999999994</v>
      </c>
      <c r="E264" s="402">
        <f t="shared" si="115"/>
        <v>17</v>
      </c>
      <c r="F264" s="402">
        <f t="shared" si="142"/>
        <v>18</v>
      </c>
    </row>
    <row r="265" spans="1:6" x14ac:dyDescent="0.3">
      <c r="A265" s="401" t="str">
        <f t="shared" ref="A265" si="162">A243</f>
        <v>Checking</v>
      </c>
      <c r="B265" s="401" t="str">
        <f t="shared" si="141"/>
        <v>Can Public Recount with Copies of Ballots?</v>
      </c>
      <c r="C265" s="402" t="str">
        <f>IF(F265="","",IF(F265=3,INDEX(Report!$A$61:$T$117,E265,20),IF(OR(F265=7,F265=8,F265=9,F265=14,F265=17),TEXT(INDEX(Report!$A$1:$T$57,E265,F265),"0%"),IF(F265=5,TEXT(INDEX(Report!$A$1:$T$57,E265,F265),"$#,##0"),INDEX(Report!$A$1:$T$57,E265,F265)))))</f>
        <v>Keep images &amp; release</v>
      </c>
      <c r="D265" s="403">
        <f>IF(F265="","",IF(F265=2,D$1,IF(F265=3,INDEX(Report!$A$1:$T$57,E265,20),INDEX(Report!$A$61:$T$117,E265,F265)-0.2)))</f>
        <v>5</v>
      </c>
      <c r="E265" s="402">
        <f t="shared" si="115"/>
        <v>17</v>
      </c>
      <c r="F265" s="402">
        <f t="shared" si="142"/>
        <v>19</v>
      </c>
    </row>
    <row r="266" spans="1:6" s="397" customFormat="1" x14ac:dyDescent="0.3">
      <c r="A266" s="397" t="str">
        <f>A244</f>
        <v>State</v>
      </c>
      <c r="B266" s="397" t="str">
        <f>B244</f>
        <v>|</v>
      </c>
      <c r="C266" s="398" t="str">
        <f>IF(F266="","",IF(F266=3,INDEX(Report!$A$61:$T$117,E266,20),IF(OR(F266=7,F266=8,F266=9,F266=14,F266=17),TEXT(INDEX(Report!$A$1:$T$57,E266,F266),"0%"),IF(F266=5,TEXT(INDEX(Report!$A$1:$T$57,E266,F266),"$#,##0"),INDEX(Report!$A$1:$T$57,E266,F266)))))</f>
        <v>Hawaii</v>
      </c>
      <c r="D266" s="399" t="str">
        <f>IF(F266="","",IF(F266=2,D$1,IF(F266=3,INDEX(Report!$A$1:$T$57,E266,20),INDEX(Report!$A$61:$T$117,E266,F266)-0.2)))</f>
        <v>Score (Scale 0-5)</v>
      </c>
      <c r="E266" s="398">
        <f t="shared" si="115"/>
        <v>18</v>
      </c>
      <c r="F266" s="398">
        <f>IF(F244&lt;&gt;"",F244,"")</f>
        <v>2</v>
      </c>
    </row>
    <row r="267" spans="1:6" s="397" customFormat="1" x14ac:dyDescent="0.3">
      <c r="A267" s="397" t="str">
        <f>A245</f>
        <v>Grade</v>
      </c>
      <c r="B267" s="397" t="str">
        <f t="shared" ref="B267:B330" si="163">B245</f>
        <v>Overall Grade, Total score is on scale 0-80 (item scores are 0-5)</v>
      </c>
      <c r="C267" s="398" t="str">
        <f>IF(F267="","",IF(F267=3,INDEX(Report!$A$61:$T$117,E267,20),IF(OR(F267=7,F267=8,F267=9,F267=14,F267=17),TEXT(INDEX(Report!$A$1:$T$57,E267,F267),"0%"),IF(F267=5,TEXT(INDEX(Report!$A$1:$T$57,E267,F267),"$#,##0"),INDEX(Report!$A$1:$T$57,E267,F267)))))</f>
        <v>A</v>
      </c>
      <c r="D267" s="399">
        <f>IF(F267="","",IF(F267=2,D$1,IF(F267=3,INDEX(Report!$A$1:$T$57,E267,20),INDEX(Report!$A$61:$T$117,E267,F267)-0.2)))</f>
        <v>53.468797390871437</v>
      </c>
      <c r="E267" s="398">
        <f t="shared" si="115"/>
        <v>18</v>
      </c>
      <c r="F267" s="398">
        <f t="shared" ref="F267:F330" si="164">IF(F245&lt;&gt;"",F245,"")</f>
        <v>3</v>
      </c>
    </row>
    <row r="268" spans="1:6" s="397" customFormat="1" x14ac:dyDescent="0.3">
      <c r="A268" s="397" t="str">
        <f t="shared" ref="A268" si="165">A246</f>
        <v>Campaigns</v>
      </c>
      <c r="B268" s="397" t="str">
        <f t="shared" si="163"/>
        <v>CAMPAIGNS</v>
      </c>
      <c r="C268" s="398" t="str">
        <f>IF(F268="","",IF(F268=3,INDEX(Report!$A$61:$T$117,E268,20),IF(OR(F268=7,F268=8,F268=9,F268=14,F268=17),TEXT(INDEX(Report!$A$1:$T$57,E268,F268),"0%"),IF(F268=5,TEXT(INDEX(Report!$A$1:$T$57,E268,F268),"$#,##0"),INDEX(Report!$A$1:$T$57,E268,F268)))))</f>
        <v/>
      </c>
      <c r="D268" s="399" t="str">
        <f>IF(F268="","",IF(F268=2,D$1,IF(F268=3,INDEX(Report!$A$1:$T$57,E268,20),INDEX(Report!$A$61:$T$117,E268,F268)-0.2)))</f>
        <v/>
      </c>
      <c r="E268" s="398">
        <f t="shared" si="115"/>
        <v>18</v>
      </c>
      <c r="F268" s="398" t="str">
        <f t="shared" si="164"/>
        <v/>
      </c>
    </row>
    <row r="269" spans="1:6" x14ac:dyDescent="0.3">
      <c r="A269" s="401" t="str">
        <f t="shared" ref="A269" si="166">A247</f>
        <v>Campaigns</v>
      </c>
      <c r="B269" s="401" t="str">
        <f t="shared" si="163"/>
        <v>Nonpartisan or Bipartisan Redistricting to Avoid Gerrymanders</v>
      </c>
      <c r="C269" s="402" t="str">
        <f>IF(F269="","",IF(F269=3,INDEX(Report!$A$61:$T$117,E269,20),IF(OR(F269=7,F269=8,F269=9,F269=14,F269=17),TEXT(INDEX(Report!$A$1:$T$57,E269,F269),"0%"),IF(F269=5,TEXT(INDEX(Report!$A$1:$T$57,E269,F269),"$#,##0"),INDEX(Report!$A$1:$T$57,E269,F269)))))</f>
        <v>Yes</v>
      </c>
      <c r="D269" s="403">
        <f>IF(F269="","",IF(F269=2,D$1,IF(F269=3,INDEX(Report!$A$1:$T$57,E269,20),INDEX(Report!$A$61:$T$117,E269,F269)-0.2)))</f>
        <v>5</v>
      </c>
      <c r="E269" s="402">
        <f t="shared" si="115"/>
        <v>18</v>
      </c>
      <c r="F269" s="402">
        <f t="shared" si="164"/>
        <v>4</v>
      </c>
    </row>
    <row r="270" spans="1:6" x14ac:dyDescent="0.3">
      <c r="A270" s="401" t="str">
        <f t="shared" ref="A270" si="167">A248</f>
        <v>Campaigns</v>
      </c>
      <c r="B270" s="401" t="str">
        <f t="shared" si="163"/>
        <v>Contribution Limit per 4 Years per Candidate</v>
      </c>
      <c r="C270" s="402" t="str">
        <f>IF(F270="","",IF(F270=3,INDEX(Report!$A$61:$T$117,E270,20),IF(OR(F270=7,F270=8,F270=9,F270=14,F270=17),TEXT(INDEX(Report!$A$1:$T$57,E270,F270),"0%"),IF(F270=5,TEXT(INDEX(Report!$A$1:$T$57,E270,F270),"$#,##0"),INDEX(Report!$A$1:$T$57,E270,F270)))))</f>
        <v>$8,000</v>
      </c>
      <c r="D270" s="403">
        <f>IF(F270="","",IF(F270=2,D$1,IF(F270=3,INDEX(Report!$A$1:$T$57,E270,20),INDEX(Report!$A$61:$T$117,E270,F270)-0.2)))</f>
        <v>1</v>
      </c>
      <c r="E270" s="402">
        <f t="shared" si="115"/>
        <v>18</v>
      </c>
      <c r="F270" s="402">
        <f t="shared" si="164"/>
        <v>5</v>
      </c>
    </row>
    <row r="271" spans="1:6" x14ac:dyDescent="0.3">
      <c r="A271" s="401" t="str">
        <f t="shared" ref="A271" si="168">A249</f>
        <v>Campaigns</v>
      </c>
      <c r="B271" s="401" t="str">
        <f t="shared" si="163"/>
        <v>Public Campaign Finance for Governor+Legislature:</v>
      </c>
      <c r="C271" s="402" t="str">
        <f>IF(F271="","",IF(F271=3,INDEX(Report!$A$61:$T$117,E271,20),IF(OR(F271=7,F271=8,F271=9,F271=14,F271=17),TEXT(INDEX(Report!$A$1:$T$57,E271,F271),"0%"),IF(F271=5,TEXT(INDEX(Report!$A$1:$T$57,E271,F271),"$#,##0"),INDEX(Report!$A$1:$T$57,E271,F271)))))</f>
        <v>Both</v>
      </c>
      <c r="D271" s="403">
        <f>IF(F271="","",IF(F271=2,D$1,IF(F271=3,INDEX(Report!$A$1:$T$57,E271,20),INDEX(Report!$A$61:$T$117,E271,F271)-0.2)))</f>
        <v>5</v>
      </c>
      <c r="E271" s="402">
        <f t="shared" si="115"/>
        <v>18</v>
      </c>
      <c r="F271" s="402">
        <f t="shared" si="164"/>
        <v>6</v>
      </c>
    </row>
    <row r="272" spans="1:6" s="397" customFormat="1" x14ac:dyDescent="0.3">
      <c r="A272" s="397" t="str">
        <f t="shared" ref="A272" si="169">A250</f>
        <v>Turnout</v>
      </c>
      <c r="B272" s="397" t="str">
        <f t="shared" si="163"/>
        <v>TURNOUT</v>
      </c>
      <c r="C272" s="398" t="str">
        <f>IF(F272="","",IF(F272=3,INDEX(Report!$A$61:$T$117,E272,20),IF(OR(F272=7,F272=8,F272=9,F272=14,F272=17),TEXT(INDEX(Report!$A$1:$T$57,E272,F272),"0%"),IF(F272=5,TEXT(INDEX(Report!$A$1:$T$57,E272,F272),"$#,##0"),INDEX(Report!$A$1:$T$57,E272,F272)))))</f>
        <v/>
      </c>
      <c r="D272" s="399" t="str">
        <f>IF(F272="","",IF(F272=2,D$1,IF(F272=3,INDEX(Report!$A$1:$T$57,E272,20),INDEX(Report!$A$61:$T$117,E272,F272)-0.2)))</f>
        <v/>
      </c>
      <c r="E272" s="398">
        <f t="shared" si="115"/>
        <v>18</v>
      </c>
      <c r="F272" s="398" t="str">
        <f t="shared" si="164"/>
        <v/>
      </c>
    </row>
    <row r="273" spans="1:6" x14ac:dyDescent="0.3">
      <c r="A273" s="401" t="str">
        <f t="shared" ref="A273" si="170">A251</f>
        <v>Turnout</v>
      </c>
      <c r="B273" s="401" t="str">
        <f t="shared" si="163"/>
        <v>Turnout: % of Voting-age Citizens: 2020:</v>
      </c>
      <c r="C273" s="402" t="str">
        <f>IF(F273="","",IF(F273=3,INDEX(Report!$A$61:$T$117,E273,20),IF(OR(F273=7,F273=8,F273=9,F273=14,F273=17),TEXT(INDEX(Report!$A$1:$T$57,E273,F273),"0%"),IF(F273=5,TEXT(INDEX(Report!$A$1:$T$57,E273,F273),"$#,##0"),INDEX(Report!$A$1:$T$57,E273,F273)))))</f>
        <v>58%</v>
      </c>
      <c r="D273" s="403">
        <f>IF(F273="","",IF(F273=2,D$1,IF(F273=3,INDEX(Report!$A$1:$T$57,E273,20),INDEX(Report!$A$61:$T$117,E273,F273)-0.2)))</f>
        <v>0.50675282365713126</v>
      </c>
      <c r="E273" s="402">
        <f t="shared" si="115"/>
        <v>18</v>
      </c>
      <c r="F273" s="402">
        <f t="shared" si="164"/>
        <v>7</v>
      </c>
    </row>
    <row r="274" spans="1:6" x14ac:dyDescent="0.3">
      <c r="A274" s="401" t="str">
        <f t="shared" ref="A274" si="171">A252</f>
        <v>Turnout</v>
      </c>
      <c r="B274" s="401" t="str">
        <f t="shared" si="163"/>
        <v>Ratio of 18-24 Turnout to 25+ Turnout: 2020:</v>
      </c>
      <c r="C274" s="402" t="str">
        <f>IF(F274="","",IF(F274=3,INDEX(Report!$A$61:$T$117,E274,20),IF(OR(F274=7,F274=8,F274=9,F274=14,F274=17),TEXT(INDEX(Report!$A$1:$T$57,E274,F274),"0%"),IF(F274=5,TEXT(INDEX(Report!$A$1:$T$57,E274,F274),"$#,##0"),INDEX(Report!$A$1:$T$57,E274,F274)))))</f>
        <v>67%</v>
      </c>
      <c r="D274" s="403">
        <f>IF(F274="","",IF(F274=2,D$1,IF(F274=3,INDEX(Report!$A$1:$T$57,E274,20),INDEX(Report!$A$61:$T$117,E274,F274)-0.2)))</f>
        <v>1.7459232856074907</v>
      </c>
      <c r="E274" s="402">
        <f t="shared" si="115"/>
        <v>18</v>
      </c>
      <c r="F274" s="402">
        <f t="shared" si="164"/>
        <v>8</v>
      </c>
    </row>
    <row r="275" spans="1:6" x14ac:dyDescent="0.3">
      <c r="A275" s="401" t="str">
        <f t="shared" ref="A275" si="172">A253</f>
        <v>Turnout</v>
      </c>
      <c r="B275" s="401" t="str">
        <f t="shared" si="163"/>
        <v>Ratio of Minority Turnout to White Turnout: 2020:</v>
      </c>
      <c r="C275" s="402" t="str">
        <f>IF(F275="","",IF(F275=3,INDEX(Report!$A$61:$T$117,E275,20),IF(OR(F275=7,F275=8,F275=9,F275=14,F275=17),TEXT(INDEX(Report!$A$1:$T$57,E275,F275),"0%"),IF(F275=5,TEXT(INDEX(Report!$A$1:$T$57,E275,F275),"$#,##0"),INDEX(Report!$A$1:$T$57,E275,F275)))))</f>
        <v>85%</v>
      </c>
      <c r="D275" s="403">
        <f>IF(F275="","",IF(F275=2,D$1,IF(F275=3,INDEX(Report!$A$1:$T$57,E275,20),INDEX(Report!$A$61:$T$117,E275,F275)-0.2)))</f>
        <v>3.2161212816068265</v>
      </c>
      <c r="E275" s="402">
        <f t="shared" si="115"/>
        <v>18</v>
      </c>
      <c r="F275" s="402">
        <f t="shared" si="164"/>
        <v>9</v>
      </c>
    </row>
    <row r="276" spans="1:6" s="397" customFormat="1" x14ac:dyDescent="0.3">
      <c r="A276" s="397" t="str">
        <f t="shared" ref="A276" si="173">A254</f>
        <v>Access</v>
      </c>
      <c r="B276" s="397" t="str">
        <f t="shared" si="163"/>
        <v>ACCESS TO VOTING</v>
      </c>
      <c r="C276" s="398" t="str">
        <f>IF(F276="","",IF(F276=3,INDEX(Report!$A$61:$T$117,E276,20),IF(OR(F276=7,F276=8,F276=9,F276=14,F276=17),TEXT(INDEX(Report!$A$1:$T$57,E276,F276),"0%"),IF(F276=5,TEXT(INDEX(Report!$A$1:$T$57,E276,F276),"$#,##0"),INDEX(Report!$A$1:$T$57,E276,F276)))))</f>
        <v/>
      </c>
      <c r="D276" s="399" t="str">
        <f>IF(F276="","",IF(F276=2,D$1,IF(F276=3,INDEX(Report!$A$1:$T$57,E276,20),INDEX(Report!$A$61:$T$117,E276,F276)-0.2)))</f>
        <v/>
      </c>
      <c r="E276" s="398">
        <f t="shared" si="115"/>
        <v>18</v>
      </c>
      <c r="F276" s="398" t="str">
        <f t="shared" si="164"/>
        <v/>
      </c>
    </row>
    <row r="277" spans="1:6" x14ac:dyDescent="0.3">
      <c r="A277" s="401" t="str">
        <f t="shared" ref="A277" si="174">A255</f>
        <v>Access</v>
      </c>
      <c r="B277" s="401" t="str">
        <f t="shared" si="163"/>
        <v>Weekend Early Voting: State Minimum 2021:</v>
      </c>
      <c r="C277" s="402" t="str">
        <f>IF(F277="","",IF(F277=3,INDEX(Report!$A$61:$T$117,E277,20),IF(OR(F277=7,F277=8,F277=9,F277=14,F277=17),TEXT(INDEX(Report!$A$1:$T$57,E277,F277),"0%"),IF(F277=5,TEXT(INDEX(Report!$A$1:$T$57,E277,F277),"$#,##0"),INDEX(Report!$A$1:$T$57,E277,F277)))))</f>
        <v>2 Saturdays: 8-4:30 last 2 Sat</v>
      </c>
      <c r="D277" s="403">
        <f>IF(F277="","",IF(F277=2,D$1,IF(F277=3,INDEX(Report!$A$1:$T$57,E277,20),INDEX(Report!$A$61:$T$117,E277,F277)-0.2)))</f>
        <v>2</v>
      </c>
      <c r="E277" s="402">
        <f t="shared" si="115"/>
        <v>18</v>
      </c>
      <c r="F277" s="402">
        <f t="shared" si="164"/>
        <v>10</v>
      </c>
    </row>
    <row r="278" spans="1:6" x14ac:dyDescent="0.3">
      <c r="A278" s="401" t="str">
        <f t="shared" ref="A278" si="175">A256</f>
        <v>Access</v>
      </c>
      <c r="B278" s="401" t="str">
        <f t="shared" si="163"/>
        <v>Access to Vote by Mail (VBM): 2020:</v>
      </c>
      <c r="C278" s="402" t="str">
        <f>IF(F278="","",IF(F278=3,INDEX(Report!$A$61:$T$117,E278,20),IF(OR(F278=7,F278=8,F278=9,F278=14,F278=17),TEXT(INDEX(Report!$A$1:$T$57,E278,F278),"0%"),IF(F278=5,TEXT(INDEX(Report!$A$1:$T$57,E278,F278),"$#,##0"),INDEX(Report!$A$1:$T$57,E278,F278)))))</f>
        <v>Broad VBM: Ballot to all+ Signature update from all</v>
      </c>
      <c r="D278" s="403">
        <f>IF(F278="","",IF(F278=2,D$1,IF(F278=3,INDEX(Report!$A$1:$T$57,E278,20),INDEX(Report!$A$61:$T$117,E278,F278)-0.2)))</f>
        <v>5</v>
      </c>
      <c r="E278" s="402">
        <f t="shared" si="115"/>
        <v>18</v>
      </c>
      <c r="F278" s="402">
        <f t="shared" si="164"/>
        <v>11</v>
      </c>
    </row>
    <row r="279" spans="1:6" x14ac:dyDescent="0.3">
      <c r="A279" s="401" t="str">
        <f t="shared" ref="A279" si="176">A257</f>
        <v>Access</v>
      </c>
      <c r="B279" s="401" t="str">
        <f t="shared" si="163"/>
        <v>Number of Days when Voters Can Cure Signature Problems after Election Day:</v>
      </c>
      <c r="C279" s="402">
        <f>IF(F279="","",IF(F279=3,INDEX(Report!$A$61:$T$117,E279,20),IF(OR(F279=7,F279=8,F279=9,F279=14,F279=17),TEXT(INDEX(Report!$A$1:$T$57,E279,F279),"0%"),IF(F279=5,TEXT(INDEX(Report!$A$1:$T$57,E279,F279),"$#,##0"),INDEX(Report!$A$1:$T$57,E279,F279)))))</f>
        <v>7</v>
      </c>
      <c r="D279" s="403">
        <f>IF(F279="","",IF(F279=2,D$1,IF(F279=3,INDEX(Report!$A$1:$T$57,E279,20),INDEX(Report!$A$61:$T$117,E279,F279)-0.2)))</f>
        <v>5</v>
      </c>
      <c r="E279" s="402">
        <f t="shared" si="115"/>
        <v>18</v>
      </c>
      <c r="F279" s="402">
        <f t="shared" si="164"/>
        <v>12</v>
      </c>
    </row>
    <row r="280" spans="1:6" x14ac:dyDescent="0.3">
      <c r="A280" s="401" t="str">
        <f t="shared" ref="A280" si="177">A258</f>
        <v>Access</v>
      </c>
      <c r="B280" s="401" t="str">
        <f t="shared" si="163"/>
        <v>Do They Maintain VBM List Well with Address Changes &amp; Deaths?</v>
      </c>
      <c r="C280" s="402" t="str">
        <f>IF(F280="","",IF(F280=3,INDEX(Report!$A$61:$T$117,E280,20),IF(OR(F280=7,F280=8,F280=9,F280=14,F280=17),TEXT(INDEX(Report!$A$1:$T$57,E280,F280),"0%"),IF(F280=5,TEXT(INDEX(Report!$A$1:$T$57,E280,F280),"$#,##0"),INDEX(Report!$A$1:$T$57,E280,F280)))))</f>
        <v>Yes</v>
      </c>
      <c r="D280" s="403">
        <f>IF(F280="","",IF(F280=2,D$1,IF(F280=3,INDEX(Report!$A$1:$T$57,E280,20),INDEX(Report!$A$61:$T$117,E280,F280)-0.2)))</f>
        <v>5</v>
      </c>
      <c r="E280" s="402">
        <f t="shared" si="115"/>
        <v>18</v>
      </c>
      <c r="F280" s="402">
        <f t="shared" si="164"/>
        <v>13</v>
      </c>
    </row>
    <row r="281" spans="1:6" x14ac:dyDescent="0.3">
      <c r="A281" s="401" t="str">
        <f t="shared" ref="A281" si="178">A259</f>
        <v>Access</v>
      </c>
      <c r="B281" s="401" t="str">
        <f t="shared" si="163"/>
        <v>Extent of Review of VBM: Rejection Rate: 2018:</v>
      </c>
      <c r="C281" s="402" t="str">
        <f>IF(F281="","",IF(F281=3,INDEX(Report!$A$61:$T$117,E281,20),IF(OR(F281=7,F281=8,F281=9,F281=14,F281=17),TEXT(INDEX(Report!$A$1:$T$57,E281,F281),"0%"),IF(F281=5,TEXT(INDEX(Report!$A$1:$T$57,E281,F281),"$#,##0"),INDEX(Report!$A$1:$T$57,E281,F281)))))</f>
        <v>1%</v>
      </c>
      <c r="D281" s="403">
        <f>IF(F281="","",IF(F281=2,D$1,IF(F281=3,INDEX(Report!$A$1:$T$57,E281,20),INDEX(Report!$A$61:$T$117,E281,F281)-0.2)))</f>
        <v>3</v>
      </c>
      <c r="E281" s="402">
        <f t="shared" si="115"/>
        <v>18</v>
      </c>
      <c r="F281" s="402">
        <f t="shared" si="164"/>
        <v>14</v>
      </c>
    </row>
    <row r="282" spans="1:6" s="397" customFormat="1" x14ac:dyDescent="0.3">
      <c r="A282" s="397" t="str">
        <f t="shared" ref="A282" si="179">A260</f>
        <v>Checking</v>
      </c>
      <c r="B282" s="397" t="str">
        <f t="shared" si="163"/>
        <v>CHECKING ELECTION RESULTS</v>
      </c>
      <c r="C282" s="398" t="str">
        <f>IF(F282="","",IF(F282=3,INDEX(Report!$A$61:$T$117,E282,20),IF(OR(F282=7,F282=8,F282=9,F282=14,F282=17),TEXT(INDEX(Report!$A$1:$T$57,E282,F282),"0%"),IF(F282=5,TEXT(INDEX(Report!$A$1:$T$57,E282,F282),"$#,##0"),INDEX(Report!$A$1:$T$57,E282,F282)))))</f>
        <v/>
      </c>
      <c r="D282" s="399" t="str">
        <f>IF(F282="","",IF(F282=2,D$1,IF(F282=3,INDEX(Report!$A$1:$T$57,E282,20),INDEX(Report!$A$61:$T$117,E282,F282)-0.2)))</f>
        <v/>
      </c>
      <c r="E282" s="398">
        <f t="shared" si="115"/>
        <v>18</v>
      </c>
      <c r="F282" s="398" t="str">
        <f t="shared" si="164"/>
        <v/>
      </c>
    </row>
    <row r="283" spans="1:6" x14ac:dyDescent="0.3">
      <c r="A283" s="401" t="str">
        <f t="shared" ref="A283" si="180">A261</f>
        <v>Checking</v>
      </c>
      <c r="B283" s="401" t="str">
        <f t="shared" si="163"/>
        <v>Handmarked Paper Ballots or Printed by Touchscreen? 2022:</v>
      </c>
      <c r="C283" s="402" t="str">
        <f>IF(F283="","",IF(F283=3,INDEX(Report!$A$61:$T$117,E283,20),IF(OR(F283=7,F283=8,F283=9,F283=14,F283=17),TEXT(INDEX(Report!$A$1:$T$57,E283,F283),"0%"),IF(F283=5,TEXT(INDEX(Report!$A$1:$T$57,E283,F283),"$#,##0"),INDEX(Report!$A$1:$T$57,E283,F283)))))</f>
        <v>Handmark. Touchscreen where paper stays in machine for accessibility</v>
      </c>
      <c r="D283" s="403">
        <f>IF(F283="","",IF(F283=2,D$1,IF(F283=3,INDEX(Report!$A$1:$T$57,E283,20),INDEX(Report!$A$61:$T$117,E283,F283)-0.2)))</f>
        <v>5</v>
      </c>
      <c r="E283" s="402">
        <f t="shared" ref="E283:E346" si="181">E261+1</f>
        <v>18</v>
      </c>
      <c r="F283" s="402">
        <f t="shared" si="164"/>
        <v>15</v>
      </c>
    </row>
    <row r="284" spans="1:6" x14ac:dyDescent="0.3">
      <c r="A284" s="401" t="str">
        <f t="shared" ref="A284" si="182">A262</f>
        <v>Checking</v>
      </c>
      <c r="B284" s="401" t="str">
        <f t="shared" si="163"/>
        <v>Do They Audit Results by Hand Tallying Some Ballots?</v>
      </c>
      <c r="C284" s="402" t="str">
        <f>IF(F284="","",IF(F284=3,INDEX(Report!$A$61:$T$117,E284,20),IF(OR(F284=7,F284=8,F284=9,F284=14,F284=17),TEXT(INDEX(Report!$A$1:$T$57,E284,F284),"0%"),IF(F284=5,TEXT(INDEX(Report!$A$1:$T$57,E284,F284),"$#,##0"),INDEX(Report!$A$1:$T$57,E284,F284)))))</f>
        <v>Hand tally</v>
      </c>
      <c r="D284" s="403">
        <f>IF(F284="","",IF(F284=2,D$1,IF(F284=3,INDEX(Report!$A$1:$T$57,E284,20),INDEX(Report!$A$61:$T$117,E284,F284)-0.2)))</f>
        <v>5</v>
      </c>
      <c r="E284" s="402">
        <f t="shared" si="181"/>
        <v>18</v>
      </c>
      <c r="F284" s="402">
        <f t="shared" si="164"/>
        <v>16</v>
      </c>
    </row>
    <row r="285" spans="1:6" x14ac:dyDescent="0.3">
      <c r="A285" s="401" t="str">
        <f t="shared" ref="A285" si="183">A263</f>
        <v>Checking</v>
      </c>
      <c r="B285" s="401" t="str">
        <f t="shared" si="163"/>
        <v>How Big Is Audit Sample?</v>
      </c>
      <c r="C285" s="402" t="str">
        <f>IF(F285="","",IF(F285=3,INDEX(Report!$A$61:$T$117,E285,20),IF(OR(F285=7,F285=8,F285=9,F285=14,F285=17),TEXT(INDEX(Report!$A$1:$T$57,E285,F285),"0%"),IF(F285=5,TEXT(INDEX(Report!$A$1:$T$57,E285,F285),"$#,##0"),INDEX(Report!$A$1:$T$57,E285,F285)))))</f>
        <v>10%</v>
      </c>
      <c r="D285" s="403">
        <f>IF(F285="","",IF(F285=2,D$1,IF(F285=3,INDEX(Report!$A$1:$T$57,E285,20),INDEX(Report!$A$61:$T$117,E285,F285)-0.2)))</f>
        <v>3</v>
      </c>
      <c r="E285" s="402">
        <f t="shared" si="181"/>
        <v>18</v>
      </c>
      <c r="F285" s="402">
        <f t="shared" si="164"/>
        <v>17</v>
      </c>
    </row>
    <row r="286" spans="1:6" x14ac:dyDescent="0.3">
      <c r="A286" s="401" t="str">
        <f t="shared" ref="A286" si="184">A264</f>
        <v>Checking</v>
      </c>
      <c r="B286" s="401" t="str">
        <f t="shared" si="163"/>
        <v>Number of Contests Audited:</v>
      </c>
      <c r="C286" s="402" t="str">
        <f>IF(F286="","",IF(F286=3,INDEX(Report!$A$61:$T$117,E286,20),IF(OR(F286=7,F286=8,F286=9,F286=14,F286=17),TEXT(INDEX(Report!$A$1:$T$57,E286,F286),"0%"),IF(F286=5,TEXT(INDEX(Report!$A$1:$T$57,E286,F286),"$#,##0"),INDEX(Report!$A$1:$T$57,E286,F286)))))</f>
        <v>?</v>
      </c>
      <c r="D286" s="403">
        <f>IF(F286="","",IF(F286=2,D$1,IF(F286=3,INDEX(Report!$A$1:$T$57,E286,20),INDEX(Report!$A$61:$T$117,E286,F286)-0.2)))</f>
        <v>1</v>
      </c>
      <c r="E286" s="402">
        <f t="shared" si="181"/>
        <v>18</v>
      </c>
      <c r="F286" s="402">
        <f t="shared" si="164"/>
        <v>18</v>
      </c>
    </row>
    <row r="287" spans="1:6" x14ac:dyDescent="0.3">
      <c r="A287" s="401" t="str">
        <f t="shared" ref="A287" si="185">A265</f>
        <v>Checking</v>
      </c>
      <c r="B287" s="401" t="str">
        <f t="shared" si="163"/>
        <v>Can Public Recount with Copies of Ballots?</v>
      </c>
      <c r="C287" s="402" t="str">
        <f>IF(F287="","",IF(F287=3,INDEX(Report!$A$61:$T$117,E287,20),IF(OR(F287=7,F287=8,F287=9,F287=14,F287=17),TEXT(INDEX(Report!$A$1:$T$57,E287,F287),"0%"),IF(F287=5,TEXT(INDEX(Report!$A$1:$T$57,E287,F287),"$#,##0"),INDEX(Report!$A$1:$T$57,E287,F287)))))</f>
        <v>Unknown release policy</v>
      </c>
      <c r="D287" s="403">
        <f>IF(F287="","",IF(F287=2,D$1,IF(F287=3,INDEX(Report!$A$1:$T$57,E287,20),INDEX(Report!$A$61:$T$117,E287,F287)-0.2)))</f>
        <v>3</v>
      </c>
      <c r="E287" s="402">
        <f t="shared" si="181"/>
        <v>18</v>
      </c>
      <c r="F287" s="402">
        <f t="shared" si="164"/>
        <v>19</v>
      </c>
    </row>
    <row r="288" spans="1:6" s="397" customFormat="1" x14ac:dyDescent="0.3">
      <c r="A288" s="397" t="str">
        <f>A266</f>
        <v>State</v>
      </c>
      <c r="B288" s="397" t="str">
        <f>B266</f>
        <v>|</v>
      </c>
      <c r="C288" s="398" t="str">
        <f>IF(F288="","",IF(F288=3,INDEX(Report!$A$61:$T$117,E288,20),IF(OR(F288=7,F288=8,F288=9,F288=14,F288=17),TEXT(INDEX(Report!$A$1:$T$57,E288,F288),"0%"),IF(F288=5,TEXT(INDEX(Report!$A$1:$T$57,E288,F288),"$#,##0"),INDEX(Report!$A$1:$T$57,E288,F288)))))</f>
        <v>Idaho</v>
      </c>
      <c r="D288" s="399" t="str">
        <f>IF(F288="","",IF(F288=2,D$1,IF(F288=3,INDEX(Report!$A$1:$T$57,E288,20),INDEX(Report!$A$61:$T$117,E288,F288)-0.2)))</f>
        <v>Score (Scale 0-5)</v>
      </c>
      <c r="E288" s="398">
        <f t="shared" si="181"/>
        <v>19</v>
      </c>
      <c r="F288" s="398">
        <f>IF(F266&lt;&gt;"",F266,"")</f>
        <v>2</v>
      </c>
    </row>
    <row r="289" spans="1:6" s="397" customFormat="1" x14ac:dyDescent="0.3">
      <c r="A289" s="397" t="str">
        <f>A267</f>
        <v>Grade</v>
      </c>
      <c r="B289" s="397" t="str">
        <f t="shared" si="163"/>
        <v>Overall Grade, Total score is on scale 0-80 (item scores are 0-5)</v>
      </c>
      <c r="C289" s="398" t="str">
        <f>IF(F289="","",IF(F289=3,INDEX(Report!$A$61:$T$117,E289,20),IF(OR(F289=7,F289=8,F289=9,F289=14,F289=17),TEXT(INDEX(Report!$A$1:$T$57,E289,F289),"0%"),IF(F289=5,TEXT(INDEX(Report!$A$1:$T$57,E289,F289),"$#,##0"),INDEX(Report!$A$1:$T$57,E289,F289)))))</f>
        <v>B</v>
      </c>
      <c r="D289" s="399">
        <f>IF(F289="","",IF(F289=2,D$1,IF(F289=3,INDEX(Report!$A$1:$T$57,E289,20),INDEX(Report!$A$61:$T$117,E289,F289)-0.2)))</f>
        <v>33.256628142308649</v>
      </c>
      <c r="E289" s="398">
        <f t="shared" si="181"/>
        <v>19</v>
      </c>
      <c r="F289" s="398">
        <f t="shared" si="164"/>
        <v>3</v>
      </c>
    </row>
    <row r="290" spans="1:6" s="397" customFormat="1" x14ac:dyDescent="0.3">
      <c r="A290" s="397" t="str">
        <f t="shared" ref="A290" si="186">A268</f>
        <v>Campaigns</v>
      </c>
      <c r="B290" s="397" t="str">
        <f t="shared" si="163"/>
        <v>CAMPAIGNS</v>
      </c>
      <c r="C290" s="398" t="str">
        <f>IF(F290="","",IF(F290=3,INDEX(Report!$A$61:$T$117,E290,20),IF(OR(F290=7,F290=8,F290=9,F290=14,F290=17),TEXT(INDEX(Report!$A$1:$T$57,E290,F290),"0%"),IF(F290=5,TEXT(INDEX(Report!$A$1:$T$57,E290,F290),"$#,##0"),INDEX(Report!$A$1:$T$57,E290,F290)))))</f>
        <v/>
      </c>
      <c r="D290" s="399" t="str">
        <f>IF(F290="","",IF(F290=2,D$1,IF(F290=3,INDEX(Report!$A$1:$T$57,E290,20),INDEX(Report!$A$61:$T$117,E290,F290)-0.2)))</f>
        <v/>
      </c>
      <c r="E290" s="398">
        <f t="shared" si="181"/>
        <v>19</v>
      </c>
      <c r="F290" s="398" t="str">
        <f t="shared" si="164"/>
        <v/>
      </c>
    </row>
    <row r="291" spans="1:6" x14ac:dyDescent="0.3">
      <c r="A291" s="401" t="str">
        <f t="shared" ref="A291" si="187">A269</f>
        <v>Campaigns</v>
      </c>
      <c r="B291" s="401" t="str">
        <f t="shared" si="163"/>
        <v>Nonpartisan or Bipartisan Redistricting to Avoid Gerrymanders</v>
      </c>
      <c r="C291" s="402" t="str">
        <f>IF(F291="","",IF(F291=3,INDEX(Report!$A$61:$T$117,E291,20),IF(OR(F291=7,F291=8,F291=9,F291=14,F291=17),TEXT(INDEX(Report!$A$1:$T$57,E291,F291),"0%"),IF(F291=5,TEXT(INDEX(Report!$A$1:$T$57,E291,F291),"$#,##0"),INDEX(Report!$A$1:$T$57,E291,F291)))))</f>
        <v>Yes</v>
      </c>
      <c r="D291" s="403">
        <f>IF(F291="","",IF(F291=2,D$1,IF(F291=3,INDEX(Report!$A$1:$T$57,E291,20),INDEX(Report!$A$61:$T$117,E291,F291)-0.2)))</f>
        <v>5</v>
      </c>
      <c r="E291" s="402">
        <f t="shared" si="181"/>
        <v>19</v>
      </c>
      <c r="F291" s="402">
        <f t="shared" si="164"/>
        <v>4</v>
      </c>
    </row>
    <row r="292" spans="1:6" x14ac:dyDescent="0.3">
      <c r="A292" s="401" t="str">
        <f t="shared" ref="A292" si="188">A270</f>
        <v>Campaigns</v>
      </c>
      <c r="B292" s="401" t="str">
        <f t="shared" si="163"/>
        <v>Contribution Limit per 4 Years per Candidate</v>
      </c>
      <c r="C292" s="402" t="str">
        <f>IF(F292="","",IF(F292=3,INDEX(Report!$A$61:$T$117,E292,20),IF(OR(F292=7,F292=8,F292=9,F292=14,F292=17),TEXT(INDEX(Report!$A$1:$T$57,E292,F292),"0%"),IF(F292=5,TEXT(INDEX(Report!$A$1:$T$57,E292,F292),"$#,##0"),INDEX(Report!$A$1:$T$57,E292,F292)))))</f>
        <v>$3,000</v>
      </c>
      <c r="D292" s="403">
        <f>IF(F292="","",IF(F292=2,D$1,IF(F292=3,INDEX(Report!$A$1:$T$57,E292,20),INDEX(Report!$A$61:$T$117,E292,F292)-0.2)))</f>
        <v>3.5</v>
      </c>
      <c r="E292" s="402">
        <f t="shared" si="181"/>
        <v>19</v>
      </c>
      <c r="F292" s="402">
        <f t="shared" si="164"/>
        <v>5</v>
      </c>
    </row>
    <row r="293" spans="1:6" x14ac:dyDescent="0.3">
      <c r="A293" s="401" t="str">
        <f t="shared" ref="A293" si="189">A271</f>
        <v>Campaigns</v>
      </c>
      <c r="B293" s="401" t="str">
        <f t="shared" si="163"/>
        <v>Public Campaign Finance for Governor+Legislature:</v>
      </c>
      <c r="C293" s="402" t="str">
        <f>IF(F293="","",IF(F293=3,INDEX(Report!$A$61:$T$117,E293,20),IF(OR(F293=7,F293=8,F293=9,F293=14,F293=17),TEXT(INDEX(Report!$A$1:$T$57,E293,F293),"0%"),IF(F293=5,TEXT(INDEX(Report!$A$1:$T$57,E293,F293),"$#,##0"),INDEX(Report!$A$1:$T$57,E293,F293)))))</f>
        <v>Neither</v>
      </c>
      <c r="D293" s="403">
        <f>IF(F293="","",IF(F293=2,D$1,IF(F293=3,INDEX(Report!$A$1:$T$57,E293,20),INDEX(Report!$A$61:$T$117,E293,F293)-0.2)))</f>
        <v>0</v>
      </c>
      <c r="E293" s="402">
        <f t="shared" si="181"/>
        <v>19</v>
      </c>
      <c r="F293" s="402">
        <f t="shared" si="164"/>
        <v>6</v>
      </c>
    </row>
    <row r="294" spans="1:6" s="397" customFormat="1" x14ac:dyDescent="0.3">
      <c r="A294" s="397" t="str">
        <f t="shared" ref="A294" si="190">A272</f>
        <v>Turnout</v>
      </c>
      <c r="B294" s="397" t="str">
        <f t="shared" si="163"/>
        <v>TURNOUT</v>
      </c>
      <c r="C294" s="398" t="str">
        <f>IF(F294="","",IF(F294=3,INDEX(Report!$A$61:$T$117,E294,20),IF(OR(F294=7,F294=8,F294=9,F294=14,F294=17),TEXT(INDEX(Report!$A$1:$T$57,E294,F294),"0%"),IF(F294=5,TEXT(INDEX(Report!$A$1:$T$57,E294,F294),"$#,##0"),INDEX(Report!$A$1:$T$57,E294,F294)))))</f>
        <v/>
      </c>
      <c r="D294" s="399" t="str">
        <f>IF(F294="","",IF(F294=2,D$1,IF(F294=3,INDEX(Report!$A$1:$T$57,E294,20),INDEX(Report!$A$61:$T$117,E294,F294)-0.2)))</f>
        <v/>
      </c>
      <c r="E294" s="398">
        <f t="shared" si="181"/>
        <v>19</v>
      </c>
      <c r="F294" s="398" t="str">
        <f t="shared" si="164"/>
        <v/>
      </c>
    </row>
    <row r="295" spans="1:6" x14ac:dyDescent="0.3">
      <c r="A295" s="401" t="str">
        <f t="shared" ref="A295" si="191">A273</f>
        <v>Turnout</v>
      </c>
      <c r="B295" s="401" t="str">
        <f t="shared" si="163"/>
        <v>Turnout: % of Voting-age Citizens: 2020:</v>
      </c>
      <c r="C295" s="402" t="str">
        <f>IF(F295="","",IF(F295=3,INDEX(Report!$A$61:$T$117,E295,20),IF(OR(F295=7,F295=8,F295=9,F295=14,F295=17),TEXT(INDEX(Report!$A$1:$T$57,E295,F295),"0%"),IF(F295=5,TEXT(INDEX(Report!$A$1:$T$57,E295,F295),"$#,##0"),INDEX(Report!$A$1:$T$57,E295,F295)))))</f>
        <v>68%</v>
      </c>
      <c r="D295" s="403">
        <f>IF(F295="","",IF(F295=2,D$1,IF(F295=3,INDEX(Report!$A$1:$T$57,E295,20),INDEX(Report!$A$61:$T$117,E295,F295)-0.2)))</f>
        <v>2.5972921139099561</v>
      </c>
      <c r="E295" s="402">
        <f t="shared" si="181"/>
        <v>19</v>
      </c>
      <c r="F295" s="402">
        <f t="shared" si="164"/>
        <v>7</v>
      </c>
    </row>
    <row r="296" spans="1:6" x14ac:dyDescent="0.3">
      <c r="A296" s="401" t="str">
        <f t="shared" ref="A296" si="192">A274</f>
        <v>Turnout</v>
      </c>
      <c r="B296" s="401" t="str">
        <f t="shared" si="163"/>
        <v>Ratio of 18-24 Turnout to 25+ Turnout: 2020:</v>
      </c>
      <c r="C296" s="402" t="str">
        <f>IF(F296="","",IF(F296=3,INDEX(Report!$A$61:$T$117,E296,20),IF(OR(F296=7,F296=8,F296=9,F296=14,F296=17),TEXT(INDEX(Report!$A$1:$T$57,E296,F296),"0%"),IF(F296=5,TEXT(INDEX(Report!$A$1:$T$57,E296,F296),"$#,##0"),INDEX(Report!$A$1:$T$57,E296,F296)))))</f>
        <v>81%</v>
      </c>
      <c r="D296" s="403">
        <f>IF(F296="","",IF(F296=2,D$1,IF(F296=3,INDEX(Report!$A$1:$T$57,E296,20),INDEX(Report!$A$61:$T$117,E296,F296)-0.2)))</f>
        <v>3.1224369597384651</v>
      </c>
      <c r="E296" s="402">
        <f t="shared" si="181"/>
        <v>19</v>
      </c>
      <c r="F296" s="402">
        <f t="shared" si="164"/>
        <v>8</v>
      </c>
    </row>
    <row r="297" spans="1:6" x14ac:dyDescent="0.3">
      <c r="A297" s="401" t="str">
        <f t="shared" ref="A297" si="193">A275</f>
        <v>Turnout</v>
      </c>
      <c r="B297" s="401" t="str">
        <f t="shared" si="163"/>
        <v>Ratio of Minority Turnout to White Turnout: 2020:</v>
      </c>
      <c r="C297" s="402" t="str">
        <f>IF(F297="","",IF(F297=3,INDEX(Report!$A$61:$T$117,E297,20),IF(OR(F297=7,F297=8,F297=9,F297=14,F297=17),TEXT(INDEX(Report!$A$1:$T$57,E297,F297),"0%"),IF(F297=5,TEXT(INDEX(Report!$A$1:$T$57,E297,F297),"$#,##0"),INDEX(Report!$A$1:$T$57,E297,F297)))))</f>
        <v>72%</v>
      </c>
      <c r="D297" s="403">
        <f>IF(F297="","",IF(F297=2,D$1,IF(F297=3,INDEX(Report!$A$1:$T$57,E297,20),INDEX(Report!$A$61:$T$117,E297,F297)-0.2)))</f>
        <v>2.0368990686602313</v>
      </c>
      <c r="E297" s="402">
        <f t="shared" si="181"/>
        <v>19</v>
      </c>
      <c r="F297" s="402">
        <f t="shared" si="164"/>
        <v>9</v>
      </c>
    </row>
    <row r="298" spans="1:6" s="397" customFormat="1" x14ac:dyDescent="0.3">
      <c r="A298" s="397" t="str">
        <f t="shared" ref="A298" si="194">A276</f>
        <v>Access</v>
      </c>
      <c r="B298" s="397" t="str">
        <f t="shared" si="163"/>
        <v>ACCESS TO VOTING</v>
      </c>
      <c r="C298" s="398" t="str">
        <f>IF(F298="","",IF(F298=3,INDEX(Report!$A$61:$T$117,E298,20),IF(OR(F298=7,F298=8,F298=9,F298=14,F298=17),TEXT(INDEX(Report!$A$1:$T$57,E298,F298),"0%"),IF(F298=5,TEXT(INDEX(Report!$A$1:$T$57,E298,F298),"$#,##0"),INDEX(Report!$A$1:$T$57,E298,F298)))))</f>
        <v/>
      </c>
      <c r="D298" s="399" t="str">
        <f>IF(F298="","",IF(F298=2,D$1,IF(F298=3,INDEX(Report!$A$1:$T$57,E298,20),INDEX(Report!$A$61:$T$117,E298,F298)-0.2)))</f>
        <v/>
      </c>
      <c r="E298" s="398">
        <f t="shared" si="181"/>
        <v>19</v>
      </c>
      <c r="F298" s="398" t="str">
        <f t="shared" si="164"/>
        <v/>
      </c>
    </row>
    <row r="299" spans="1:6" x14ac:dyDescent="0.3">
      <c r="A299" s="401" t="str">
        <f t="shared" ref="A299" si="195">A277</f>
        <v>Access</v>
      </c>
      <c r="B299" s="401" t="str">
        <f t="shared" si="163"/>
        <v>Weekend Early Voting: State Minimum 2021:</v>
      </c>
      <c r="C299" s="402" t="str">
        <f>IF(F299="","",IF(F299=3,INDEX(Report!$A$61:$T$117,E299,20),IF(OR(F299=7,F299=8,F299=9,F299=14,F299=17),TEXT(INDEX(Report!$A$1:$T$57,E299,F299),"0%"),IF(F299=5,TEXT(INDEX(Report!$A$1:$T$57,E299,F299),"$#,##0"),INDEX(Report!$A$1:$T$57,E299,F299)))))</f>
        <v>No rule</v>
      </c>
      <c r="D299" s="403">
        <f>IF(F299="","",IF(F299=2,D$1,IF(F299=3,INDEX(Report!$A$1:$T$57,E299,20),INDEX(Report!$A$61:$T$117,E299,F299)-0.2)))</f>
        <v>0</v>
      </c>
      <c r="E299" s="402">
        <f t="shared" si="181"/>
        <v>19</v>
      </c>
      <c r="F299" s="402">
        <f t="shared" si="164"/>
        <v>10</v>
      </c>
    </row>
    <row r="300" spans="1:6" x14ac:dyDescent="0.3">
      <c r="A300" s="401" t="str">
        <f t="shared" ref="A300" si="196">A278</f>
        <v>Access</v>
      </c>
      <c r="B300" s="401" t="str">
        <f t="shared" si="163"/>
        <v>Access to Vote by Mail (VBM): 2020:</v>
      </c>
      <c r="C300" s="402" t="str">
        <f>IF(F300="","",IF(F300=3,INDEX(Report!$A$61:$T$117,E300,20),IF(OR(F300=7,F300=8,F300=9,F300=14,F300=17),TEXT(INDEX(Report!$A$1:$T$57,E300,F300),"0%"),IF(F300=5,TEXT(INDEX(Report!$A$1:$T$57,E300,F300),"$#,##0"),INDEX(Report!$A$1:$T$57,E300,F300)))))</f>
        <v>Broad VBM: if Voter asks</v>
      </c>
      <c r="D300" s="403">
        <f>IF(F300="","",IF(F300=2,D$1,IF(F300=3,INDEX(Report!$A$1:$T$57,E300,20),INDEX(Report!$A$61:$T$117,E300,F300)-0.2)))</f>
        <v>3</v>
      </c>
      <c r="E300" s="402">
        <f t="shared" si="181"/>
        <v>19</v>
      </c>
      <c r="F300" s="402">
        <f t="shared" si="164"/>
        <v>11</v>
      </c>
    </row>
    <row r="301" spans="1:6" x14ac:dyDescent="0.3">
      <c r="A301" s="401" t="str">
        <f t="shared" ref="A301" si="197">A279</f>
        <v>Access</v>
      </c>
      <c r="B301" s="401" t="str">
        <f t="shared" si="163"/>
        <v>Number of Days when Voters Can Cure Signature Problems after Election Day:</v>
      </c>
      <c r="C301" s="402" t="str">
        <f>IF(F301="","",IF(F301=3,INDEX(Report!$A$61:$T$117,E301,20),IF(OR(F301=7,F301=8,F301=9,F301=14,F301=17),TEXT(INDEX(Report!$A$1:$T$57,E301,F301),"0%"),IF(F301=5,TEXT(INDEX(Report!$A$1:$T$57,E301,F301),"$#,##0"),INDEX(Report!$A$1:$T$57,E301,F301)))))</f>
        <v>No cure</v>
      </c>
      <c r="D301" s="403">
        <f>IF(F301="","",IF(F301=2,D$1,IF(F301=3,INDEX(Report!$A$1:$T$57,E301,20),INDEX(Report!$A$61:$T$117,E301,F301)-0.2)))</f>
        <v>0</v>
      </c>
      <c r="E301" s="402">
        <f t="shared" si="181"/>
        <v>19</v>
      </c>
      <c r="F301" s="402">
        <f t="shared" si="164"/>
        <v>12</v>
      </c>
    </row>
    <row r="302" spans="1:6" x14ac:dyDescent="0.3">
      <c r="A302" s="401" t="str">
        <f t="shared" ref="A302" si="198">A280</f>
        <v>Access</v>
      </c>
      <c r="B302" s="401" t="str">
        <f t="shared" si="163"/>
        <v>Do They Maintain VBM List Well with Address Changes &amp; Deaths?</v>
      </c>
      <c r="C302" s="402" t="str">
        <f>IF(F302="","",IF(F302=3,INDEX(Report!$A$61:$T$117,E302,20),IF(OR(F302=7,F302=8,F302=9,F302=14,F302=17),TEXT(INDEX(Report!$A$1:$T$57,E302,F302),"0%"),IF(F302=5,TEXT(INDEX(Report!$A$1:$T$57,E302,F302),"$#,##0"),INDEX(Report!$A$1:$T$57,E302,F302)))))</f>
        <v>No</v>
      </c>
      <c r="D302" s="403">
        <f>IF(F302="","",IF(F302=2,D$1,IF(F302=3,INDEX(Report!$A$1:$T$57,E302,20),INDEX(Report!$A$61:$T$117,E302,F302)-0.2)))</f>
        <v>0</v>
      </c>
      <c r="E302" s="402">
        <f t="shared" si="181"/>
        <v>19</v>
      </c>
      <c r="F302" s="402">
        <f t="shared" si="164"/>
        <v>13</v>
      </c>
    </row>
    <row r="303" spans="1:6" x14ac:dyDescent="0.3">
      <c r="A303" s="401" t="str">
        <f t="shared" ref="A303" si="199">A281</f>
        <v>Access</v>
      </c>
      <c r="B303" s="401" t="str">
        <f t="shared" si="163"/>
        <v>Extent of Review of VBM: Rejection Rate: 2018:</v>
      </c>
      <c r="C303" s="402" t="str">
        <f>IF(F303="","",IF(F303=3,INDEX(Report!$A$61:$T$117,E303,20),IF(OR(F303=7,F303=8,F303=9,F303=14,F303=17),TEXT(INDEX(Report!$A$1:$T$57,E303,F303),"0%"),IF(F303=5,TEXT(INDEX(Report!$A$1:$T$57,E303,F303),"$#,##0"),INDEX(Report!$A$1:$T$57,E303,F303)))))</f>
        <v>2%</v>
      </c>
      <c r="D303" s="403">
        <f>IF(F303="","",IF(F303=2,D$1,IF(F303=3,INDEX(Report!$A$1:$T$57,E303,20),INDEX(Report!$A$61:$T$117,E303,F303)-0.2)))</f>
        <v>5</v>
      </c>
      <c r="E303" s="402">
        <f t="shared" si="181"/>
        <v>19</v>
      </c>
      <c r="F303" s="402">
        <f t="shared" si="164"/>
        <v>14</v>
      </c>
    </row>
    <row r="304" spans="1:6" s="397" customFormat="1" x14ac:dyDescent="0.3">
      <c r="A304" s="397" t="str">
        <f t="shared" ref="A304" si="200">A282</f>
        <v>Checking</v>
      </c>
      <c r="B304" s="397" t="str">
        <f t="shared" si="163"/>
        <v>CHECKING ELECTION RESULTS</v>
      </c>
      <c r="C304" s="398" t="str">
        <f>IF(F304="","",IF(F304=3,INDEX(Report!$A$61:$T$117,E304,20),IF(OR(F304=7,F304=8,F304=9,F304=14,F304=17),TEXT(INDEX(Report!$A$1:$T$57,E304,F304),"0%"),IF(F304=5,TEXT(INDEX(Report!$A$1:$T$57,E304,F304),"$#,##0"),INDEX(Report!$A$1:$T$57,E304,F304)))))</f>
        <v/>
      </c>
      <c r="D304" s="399" t="str">
        <f>IF(F304="","",IF(F304=2,D$1,IF(F304=3,INDEX(Report!$A$1:$T$57,E304,20),INDEX(Report!$A$61:$T$117,E304,F304)-0.2)))</f>
        <v/>
      </c>
      <c r="E304" s="398">
        <f t="shared" si="181"/>
        <v>19</v>
      </c>
      <c r="F304" s="398" t="str">
        <f t="shared" si="164"/>
        <v/>
      </c>
    </row>
    <row r="305" spans="1:6" x14ac:dyDescent="0.3">
      <c r="A305" s="401" t="str">
        <f t="shared" ref="A305" si="201">A283</f>
        <v>Checking</v>
      </c>
      <c r="B305" s="401" t="str">
        <f t="shared" si="163"/>
        <v>Handmarked Paper Ballots or Printed by Touchscreen? 2022:</v>
      </c>
      <c r="C305" s="402" t="str">
        <f>IF(F305="","",IF(F305=3,INDEX(Report!$A$61:$T$117,E305,20),IF(OR(F305=7,F305=8,F305=9,F305=14,F305=17),TEXT(INDEX(Report!$A$1:$T$57,E305,F305),"0%"),IF(F305=5,TEXT(INDEX(Report!$A$1:$T$57,E305,F305),"$#,##0"),INDEX(Report!$A$1:$T$57,E305,F305)))))</f>
        <v>Handmark. Touchscreen can print ballot for accessibility</v>
      </c>
      <c r="D305" s="403">
        <f>IF(F305="","",IF(F305=2,D$1,IF(F305=3,INDEX(Report!$A$1:$T$57,E305,20),INDEX(Report!$A$61:$T$117,E305,F305)-0.2)))</f>
        <v>5</v>
      </c>
      <c r="E305" s="402">
        <f t="shared" si="181"/>
        <v>19</v>
      </c>
      <c r="F305" s="402">
        <f t="shared" si="164"/>
        <v>15</v>
      </c>
    </row>
    <row r="306" spans="1:6" x14ac:dyDescent="0.3">
      <c r="A306" s="401" t="str">
        <f t="shared" ref="A306" si="202">A284</f>
        <v>Checking</v>
      </c>
      <c r="B306" s="401" t="str">
        <f t="shared" si="163"/>
        <v>Do They Audit Results by Hand Tallying Some Ballots?</v>
      </c>
      <c r="C306" s="402" t="str">
        <f>IF(F306="","",IF(F306=3,INDEX(Report!$A$61:$T$117,E306,20),IF(OR(F306=7,F306=8,F306=9,F306=14,F306=17),TEXT(INDEX(Report!$A$1:$T$57,E306,F306),"0%"),IF(F306=5,TEXT(INDEX(Report!$A$1:$T$57,E306,F306),"$#,##0"),INDEX(Report!$A$1:$T$57,E306,F306)))))</f>
        <v>No audit unless recount happens</v>
      </c>
      <c r="D306" s="403">
        <f>IF(F306="","",IF(F306=2,D$1,IF(F306=3,INDEX(Report!$A$1:$T$57,E306,20),INDEX(Report!$A$61:$T$117,E306,F306)-0.2)))</f>
        <v>0</v>
      </c>
      <c r="E306" s="402">
        <f t="shared" si="181"/>
        <v>19</v>
      </c>
      <c r="F306" s="402">
        <f t="shared" si="164"/>
        <v>16</v>
      </c>
    </row>
    <row r="307" spans="1:6" x14ac:dyDescent="0.3">
      <c r="A307" s="401" t="str">
        <f t="shared" ref="A307" si="203">A285</f>
        <v>Checking</v>
      </c>
      <c r="B307" s="401" t="str">
        <f t="shared" si="163"/>
        <v>How Big Is Audit Sample?</v>
      </c>
      <c r="C307" s="402" t="str">
        <f>IF(F307="","",IF(F307=3,INDEX(Report!$A$61:$T$117,E307,20),IF(OR(F307=7,F307=8,F307=9,F307=14,F307=17),TEXT(INDEX(Report!$A$1:$T$57,E307,F307),"0%"),IF(F307=5,TEXT(INDEX(Report!$A$1:$T$57,E307,F307),"$#,##0"),INDEX(Report!$A$1:$T$57,E307,F307)))))</f>
        <v>No audit unless recount happens</v>
      </c>
      <c r="D307" s="403">
        <f>IF(F307="","",IF(F307=2,D$1,IF(F307=3,INDEX(Report!$A$1:$T$57,E307,20),INDEX(Report!$A$61:$T$117,E307,F307)-0.2)))</f>
        <v>0</v>
      </c>
      <c r="E307" s="402">
        <f t="shared" si="181"/>
        <v>19</v>
      </c>
      <c r="F307" s="402">
        <f t="shared" si="164"/>
        <v>17</v>
      </c>
    </row>
    <row r="308" spans="1:6" x14ac:dyDescent="0.3">
      <c r="A308" s="401" t="str">
        <f t="shared" ref="A308" si="204">A286</f>
        <v>Checking</v>
      </c>
      <c r="B308" s="401" t="str">
        <f t="shared" si="163"/>
        <v>Number of Contests Audited:</v>
      </c>
      <c r="C308" s="402" t="str">
        <f>IF(F308="","",IF(F308=3,INDEX(Report!$A$61:$T$117,E308,20),IF(OR(F308=7,F308=8,F308=9,F308=14,F308=17),TEXT(INDEX(Report!$A$1:$T$57,E308,F308),"0%"),IF(F308=5,TEXT(INDEX(Report!$A$1:$T$57,E308,F308),"$#,##0"),INDEX(Report!$A$1:$T$57,E308,F308)))))</f>
        <v>No audit unless recount happens</v>
      </c>
      <c r="D308" s="403">
        <f>IF(F308="","",IF(F308=2,D$1,IF(F308=3,INDEX(Report!$A$1:$T$57,E308,20),INDEX(Report!$A$61:$T$117,E308,F308)-0.2)))</f>
        <v>0</v>
      </c>
      <c r="E308" s="402">
        <f t="shared" si="181"/>
        <v>19</v>
      </c>
      <c r="F308" s="402">
        <f t="shared" si="164"/>
        <v>18</v>
      </c>
    </row>
    <row r="309" spans="1:6" x14ac:dyDescent="0.3">
      <c r="A309" s="401" t="str">
        <f t="shared" ref="A309" si="205">A287</f>
        <v>Checking</v>
      </c>
      <c r="B309" s="401" t="str">
        <f t="shared" si="163"/>
        <v>Can Public Recount with Copies of Ballots?</v>
      </c>
      <c r="C309" s="402" t="str">
        <f>IF(F309="","",IF(F309=3,INDEX(Report!$A$61:$T$117,E309,20),IF(OR(F309=7,F309=8,F309=9,F309=14,F309=17),TEXT(INDEX(Report!$A$1:$T$57,E309,F309),"0%"),IF(F309=5,TEXT(INDEX(Report!$A$1:$T$57,E309,F309),"$#,##0"),INDEX(Report!$A$1:$T$57,E309,F309)))))</f>
        <v>Yes after recount. Unknown if images kept</v>
      </c>
      <c r="D309" s="403">
        <f>IF(F309="","",IF(F309=2,D$1,IF(F309=3,INDEX(Report!$A$1:$T$57,E309,20),INDEX(Report!$A$61:$T$117,E309,F309)-0.2)))</f>
        <v>4</v>
      </c>
      <c r="E309" s="402">
        <f t="shared" si="181"/>
        <v>19</v>
      </c>
      <c r="F309" s="402">
        <f t="shared" si="164"/>
        <v>19</v>
      </c>
    </row>
    <row r="310" spans="1:6" s="397" customFormat="1" x14ac:dyDescent="0.3">
      <c r="A310" s="397" t="str">
        <f>A288</f>
        <v>State</v>
      </c>
      <c r="B310" s="397" t="str">
        <f>B288</f>
        <v>|</v>
      </c>
      <c r="C310" s="398" t="str">
        <f>IF(F310="","",IF(F310=3,INDEX(Report!$A$61:$T$117,E310,20),IF(OR(F310=7,F310=8,F310=9,F310=14,F310=17),TEXT(INDEX(Report!$A$1:$T$57,E310,F310),"0%"),IF(F310=5,TEXT(INDEX(Report!$A$1:$T$57,E310,F310),"$#,##0"),INDEX(Report!$A$1:$T$57,E310,F310)))))</f>
        <v>Illinois</v>
      </c>
      <c r="D310" s="399" t="str">
        <f>IF(F310="","",IF(F310=2,D$1,IF(F310=3,INDEX(Report!$A$1:$T$57,E310,20),INDEX(Report!$A$61:$T$117,E310,F310)-0.2)))</f>
        <v>Score (Scale 0-5)</v>
      </c>
      <c r="E310" s="398">
        <f t="shared" si="181"/>
        <v>20</v>
      </c>
      <c r="F310" s="398">
        <f>IF(F288&lt;&gt;"",F288,"")</f>
        <v>2</v>
      </c>
    </row>
    <row r="311" spans="1:6" s="397" customFormat="1" x14ac:dyDescent="0.3">
      <c r="A311" s="397" t="str">
        <f>A289</f>
        <v>Grade</v>
      </c>
      <c r="B311" s="397" t="str">
        <f t="shared" si="163"/>
        <v>Overall Grade, Total score is on scale 0-80 (item scores are 0-5)</v>
      </c>
      <c r="C311" s="398" t="str">
        <f>IF(F311="","",IF(F311=3,INDEX(Report!$A$61:$T$117,E311,20),IF(OR(F311=7,F311=8,F311=9,F311=14,F311=17),TEXT(INDEX(Report!$A$1:$T$57,E311,F311),"0%"),IF(F311=5,TEXT(INDEX(Report!$A$1:$T$57,E311,F311),"$#,##0"),INDEX(Report!$A$1:$T$57,E311,F311)))))</f>
        <v>A</v>
      </c>
      <c r="D311" s="399">
        <f>IF(F311="","",IF(F311=2,D$1,IF(F311=3,INDEX(Report!$A$1:$T$57,E311,20),INDEX(Report!$A$61:$T$117,E311,F311)-0.2)))</f>
        <v>48.054726264181951</v>
      </c>
      <c r="E311" s="398">
        <f t="shared" si="181"/>
        <v>20</v>
      </c>
      <c r="F311" s="398">
        <f t="shared" si="164"/>
        <v>3</v>
      </c>
    </row>
    <row r="312" spans="1:6" s="397" customFormat="1" x14ac:dyDescent="0.3">
      <c r="A312" s="397" t="str">
        <f t="shared" ref="A312" si="206">A290</f>
        <v>Campaigns</v>
      </c>
      <c r="B312" s="397" t="str">
        <f t="shared" si="163"/>
        <v>CAMPAIGNS</v>
      </c>
      <c r="C312" s="398" t="str">
        <f>IF(F312="","",IF(F312=3,INDEX(Report!$A$61:$T$117,E312,20),IF(OR(F312=7,F312=8,F312=9,F312=14,F312=17),TEXT(INDEX(Report!$A$1:$T$57,E312,F312),"0%"),IF(F312=5,TEXT(INDEX(Report!$A$1:$T$57,E312,F312),"$#,##0"),INDEX(Report!$A$1:$T$57,E312,F312)))))</f>
        <v/>
      </c>
      <c r="D312" s="399" t="str">
        <f>IF(F312="","",IF(F312=2,D$1,IF(F312=3,INDEX(Report!$A$1:$T$57,E312,20),INDEX(Report!$A$61:$T$117,E312,F312)-0.2)))</f>
        <v/>
      </c>
      <c r="E312" s="398">
        <f t="shared" si="181"/>
        <v>20</v>
      </c>
      <c r="F312" s="398" t="str">
        <f t="shared" si="164"/>
        <v/>
      </c>
    </row>
    <row r="313" spans="1:6" x14ac:dyDescent="0.3">
      <c r="A313" s="401" t="str">
        <f t="shared" ref="A313" si="207">A291</f>
        <v>Campaigns</v>
      </c>
      <c r="B313" s="401" t="str">
        <f t="shared" si="163"/>
        <v>Nonpartisan or Bipartisan Redistricting to Avoid Gerrymanders</v>
      </c>
      <c r="C313" s="402" t="str">
        <f>IF(F313="","",IF(F313=3,INDEX(Report!$A$61:$T$117,E313,20),IF(OR(F313=7,F313=8,F313=9,F313=14,F313=17),TEXT(INDEX(Report!$A$1:$T$57,E313,F313),"0%"),IF(F313=5,TEXT(INDEX(Report!$A$1:$T$57,E313,F313),"$#,##0"),INDEX(Report!$A$1:$T$57,E313,F313)))))</f>
        <v>No</v>
      </c>
      <c r="D313" s="403">
        <f>IF(F313="","",IF(F313=2,D$1,IF(F313=3,INDEX(Report!$A$1:$T$57,E313,20),INDEX(Report!$A$61:$T$117,E313,F313)-0.2)))</f>
        <v>0</v>
      </c>
      <c r="E313" s="402">
        <f t="shared" si="181"/>
        <v>20</v>
      </c>
      <c r="F313" s="402">
        <f t="shared" si="164"/>
        <v>4</v>
      </c>
    </row>
    <row r="314" spans="1:6" x14ac:dyDescent="0.3">
      <c r="A314" s="401" t="str">
        <f t="shared" ref="A314" si="208">A292</f>
        <v>Campaigns</v>
      </c>
      <c r="B314" s="401" t="str">
        <f t="shared" si="163"/>
        <v>Contribution Limit per 4 Years per Candidate</v>
      </c>
      <c r="C314" s="402" t="str">
        <f>IF(F314="","",IF(F314=3,INDEX(Report!$A$61:$T$117,E314,20),IF(OR(F314=7,F314=8,F314=9,F314=14,F314=17),TEXT(INDEX(Report!$A$1:$T$57,E314,F314),"0%"),IF(F314=5,TEXT(INDEX(Report!$A$1:$T$57,E314,F314),"$#,##0"),INDEX(Report!$A$1:$T$57,E314,F314)))))</f>
        <v>$17,400</v>
      </c>
      <c r="D314" s="403">
        <f>IF(F314="","",IF(F314=2,D$1,IF(F314=3,INDEX(Report!$A$1:$T$57,E314,20),INDEX(Report!$A$61:$T$117,E314,F314)-0.2)))</f>
        <v>1</v>
      </c>
      <c r="E314" s="402">
        <f t="shared" si="181"/>
        <v>20</v>
      </c>
      <c r="F314" s="402">
        <f t="shared" si="164"/>
        <v>5</v>
      </c>
    </row>
    <row r="315" spans="1:6" x14ac:dyDescent="0.3">
      <c r="A315" s="401" t="str">
        <f t="shared" ref="A315" si="209">A293</f>
        <v>Campaigns</v>
      </c>
      <c r="B315" s="401" t="str">
        <f t="shared" si="163"/>
        <v>Public Campaign Finance for Governor+Legislature:</v>
      </c>
      <c r="C315" s="402" t="str">
        <f>IF(F315="","",IF(F315=3,INDEX(Report!$A$61:$T$117,E315,20),IF(OR(F315=7,F315=8,F315=9,F315=14,F315=17),TEXT(INDEX(Report!$A$1:$T$57,E315,F315),"0%"),IF(F315=5,TEXT(INDEX(Report!$A$1:$T$57,E315,F315),"$#,##0"),INDEX(Report!$A$1:$T$57,E315,F315)))))</f>
        <v>Neither</v>
      </c>
      <c r="D315" s="403">
        <f>IF(F315="","",IF(F315=2,D$1,IF(F315=3,INDEX(Report!$A$1:$T$57,E315,20),INDEX(Report!$A$61:$T$117,E315,F315)-0.2)))</f>
        <v>0</v>
      </c>
      <c r="E315" s="402">
        <f t="shared" si="181"/>
        <v>20</v>
      </c>
      <c r="F315" s="402">
        <f t="shared" si="164"/>
        <v>6</v>
      </c>
    </row>
    <row r="316" spans="1:6" s="397" customFormat="1" x14ac:dyDescent="0.3">
      <c r="A316" s="397" t="str">
        <f t="shared" ref="A316" si="210">A294</f>
        <v>Turnout</v>
      </c>
      <c r="B316" s="397" t="str">
        <f t="shared" si="163"/>
        <v>TURNOUT</v>
      </c>
      <c r="C316" s="398" t="str">
        <f>IF(F316="","",IF(F316=3,INDEX(Report!$A$61:$T$117,E316,20),IF(OR(F316=7,F316=8,F316=9,F316=14,F316=17),TEXT(INDEX(Report!$A$1:$T$57,E316,F316),"0%"),IF(F316=5,TEXT(INDEX(Report!$A$1:$T$57,E316,F316),"$#,##0"),INDEX(Report!$A$1:$T$57,E316,F316)))))</f>
        <v/>
      </c>
      <c r="D316" s="399" t="str">
        <f>IF(F316="","",IF(F316=2,D$1,IF(F316=3,INDEX(Report!$A$1:$T$57,E316,20),INDEX(Report!$A$61:$T$117,E316,F316)-0.2)))</f>
        <v/>
      </c>
      <c r="E316" s="398">
        <f t="shared" si="181"/>
        <v>20</v>
      </c>
      <c r="F316" s="398" t="str">
        <f t="shared" si="164"/>
        <v/>
      </c>
    </row>
    <row r="317" spans="1:6" x14ac:dyDescent="0.3">
      <c r="A317" s="401" t="str">
        <f t="shared" ref="A317" si="211">A295</f>
        <v>Turnout</v>
      </c>
      <c r="B317" s="401" t="str">
        <f t="shared" si="163"/>
        <v>Turnout: % of Voting-age Citizens: 2020:</v>
      </c>
      <c r="C317" s="402" t="str">
        <f>IF(F317="","",IF(F317=3,INDEX(Report!$A$61:$T$117,E317,20),IF(OR(F317=7,F317=8,F317=9,F317=14,F317=17),TEXT(INDEX(Report!$A$1:$T$57,E317,F317),"0%"),IF(F317=5,TEXT(INDEX(Report!$A$1:$T$57,E317,F317),"$#,##0"),INDEX(Report!$A$1:$T$57,E317,F317)))))</f>
        <v>67%</v>
      </c>
      <c r="D317" s="403">
        <f>IF(F317="","",IF(F317=2,D$1,IF(F317=3,INDEX(Report!$A$1:$T$57,E317,20),INDEX(Report!$A$61:$T$117,E317,F317)-0.2)))</f>
        <v>2.4090183706921704</v>
      </c>
      <c r="E317" s="402">
        <f t="shared" si="181"/>
        <v>20</v>
      </c>
      <c r="F317" s="402">
        <f t="shared" si="164"/>
        <v>7</v>
      </c>
    </row>
    <row r="318" spans="1:6" x14ac:dyDescent="0.3">
      <c r="A318" s="401" t="str">
        <f t="shared" ref="A318" si="212">A296</f>
        <v>Turnout</v>
      </c>
      <c r="B318" s="401" t="str">
        <f t="shared" si="163"/>
        <v>Ratio of 18-24 Turnout to 25+ Turnout: 2020:</v>
      </c>
      <c r="C318" s="402" t="str">
        <f>IF(F318="","",IF(F318=3,INDEX(Report!$A$61:$T$117,E318,20),IF(OR(F318=7,F318=8,F318=9,F318=14,F318=17),TEXT(INDEX(Report!$A$1:$T$57,E318,F318),"0%"),IF(F318=5,TEXT(INDEX(Report!$A$1:$T$57,E318,F318),"$#,##0"),INDEX(Report!$A$1:$T$57,E318,F318)))))</f>
        <v>78%</v>
      </c>
      <c r="D318" s="403">
        <f>IF(F318="","",IF(F318=2,D$1,IF(F318=3,INDEX(Report!$A$1:$T$57,E318,20),INDEX(Report!$A$61:$T$117,E318,F318)-0.2)))</f>
        <v>2.8777348473114879</v>
      </c>
      <c r="E318" s="402">
        <f t="shared" si="181"/>
        <v>20</v>
      </c>
      <c r="F318" s="402">
        <f t="shared" si="164"/>
        <v>8</v>
      </c>
    </row>
    <row r="319" spans="1:6" x14ac:dyDescent="0.3">
      <c r="A319" s="401" t="str">
        <f t="shared" ref="A319" si="213">A297</f>
        <v>Turnout</v>
      </c>
      <c r="B319" s="401" t="str">
        <f t="shared" si="163"/>
        <v>Ratio of Minority Turnout to White Turnout: 2020:</v>
      </c>
      <c r="C319" s="402" t="str">
        <f>IF(F319="","",IF(F319=3,INDEX(Report!$A$61:$T$117,E319,20),IF(OR(F319=7,F319=8,F319=9,F319=14,F319=17),TEXT(INDEX(Report!$A$1:$T$57,E319,F319),"0%"),IF(F319=5,TEXT(INDEX(Report!$A$1:$T$57,E319,F319),"$#,##0"),INDEX(Report!$A$1:$T$57,E319,F319)))))</f>
        <v>80%</v>
      </c>
      <c r="D319" s="403">
        <f>IF(F319="","",IF(F319=2,D$1,IF(F319=3,INDEX(Report!$A$1:$T$57,E319,20),INDEX(Report!$A$61:$T$117,E319,F319)-0.2)))</f>
        <v>2.7679730461782963</v>
      </c>
      <c r="E319" s="402">
        <f t="shared" si="181"/>
        <v>20</v>
      </c>
      <c r="F319" s="402">
        <f t="shared" si="164"/>
        <v>9</v>
      </c>
    </row>
    <row r="320" spans="1:6" s="397" customFormat="1" x14ac:dyDescent="0.3">
      <c r="A320" s="397" t="str">
        <f t="shared" ref="A320" si="214">A298</f>
        <v>Access</v>
      </c>
      <c r="B320" s="397" t="str">
        <f t="shared" si="163"/>
        <v>ACCESS TO VOTING</v>
      </c>
      <c r="C320" s="398" t="str">
        <f>IF(F320="","",IF(F320=3,INDEX(Report!$A$61:$T$117,E320,20),IF(OR(F320=7,F320=8,F320=9,F320=14,F320=17),TEXT(INDEX(Report!$A$1:$T$57,E320,F320),"0%"),IF(F320=5,TEXT(INDEX(Report!$A$1:$T$57,E320,F320),"$#,##0"),INDEX(Report!$A$1:$T$57,E320,F320)))))</f>
        <v/>
      </c>
      <c r="D320" s="399" t="str">
        <f>IF(F320="","",IF(F320=2,D$1,IF(F320=3,INDEX(Report!$A$1:$T$57,E320,20),INDEX(Report!$A$61:$T$117,E320,F320)-0.2)))</f>
        <v/>
      </c>
      <c r="E320" s="398">
        <f t="shared" si="181"/>
        <v>20</v>
      </c>
      <c r="F320" s="398" t="str">
        <f t="shared" si="164"/>
        <v/>
      </c>
    </row>
    <row r="321" spans="1:6" x14ac:dyDescent="0.3">
      <c r="A321" s="401" t="str">
        <f t="shared" ref="A321" si="215">A299</f>
        <v>Access</v>
      </c>
      <c r="B321" s="401" t="str">
        <f t="shared" si="163"/>
        <v>Weekend Early Voting: State Minimum 2021:</v>
      </c>
      <c r="C321" s="402" t="str">
        <f>IF(F321="","",IF(F321=3,INDEX(Report!$A$61:$T$117,E321,20),IF(OR(F321=7,F321=8,F321=9,F321=14,F321=17),TEXT(INDEX(Report!$A$1:$T$57,E321,F321),"0%"),IF(F321=5,TEXT(INDEX(Report!$A$1:$T$57,E321,F321),"$#,##0"),INDEX(Report!$A$1:$T$57,E321,F321)))))</f>
        <v>2: Sat+Sun: 14 hours on last Sat+Sun</v>
      </c>
      <c r="D321" s="403">
        <f>IF(F321="","",IF(F321=2,D$1,IF(F321=3,INDEX(Report!$A$1:$T$57,E321,20),INDEX(Report!$A$61:$T$117,E321,F321)-0.2)))</f>
        <v>3</v>
      </c>
      <c r="E321" s="402">
        <f t="shared" si="181"/>
        <v>20</v>
      </c>
      <c r="F321" s="402">
        <f t="shared" si="164"/>
        <v>10</v>
      </c>
    </row>
    <row r="322" spans="1:6" x14ac:dyDescent="0.3">
      <c r="A322" s="401" t="str">
        <f t="shared" ref="A322" si="216">A300</f>
        <v>Access</v>
      </c>
      <c r="B322" s="401" t="str">
        <f t="shared" si="163"/>
        <v>Access to Vote by Mail (VBM): 2020:</v>
      </c>
      <c r="C322" s="402" t="str">
        <f>IF(F322="","",IF(F322=3,INDEX(Report!$A$61:$T$117,E322,20),IF(OR(F322=7,F322=8,F322=9,F322=14,F322=17),TEXT(INDEX(Report!$A$1:$T$57,E322,F322),"0%"),IF(F322=5,TEXT(INDEX(Report!$A$1:$T$57,E322,F322),"$#,##0"),INDEX(Report!$A$1:$T$57,E322,F322)))))</f>
        <v>Broad VBM: Applic.sent to all</v>
      </c>
      <c r="D322" s="403">
        <f>IF(F322="","",IF(F322=2,D$1,IF(F322=3,INDEX(Report!$A$1:$T$57,E322,20),INDEX(Report!$A$61:$T$117,E322,F322)-0.2)))</f>
        <v>5</v>
      </c>
      <c r="E322" s="402">
        <f t="shared" si="181"/>
        <v>20</v>
      </c>
      <c r="F322" s="402">
        <f t="shared" si="164"/>
        <v>11</v>
      </c>
    </row>
    <row r="323" spans="1:6" x14ac:dyDescent="0.3">
      <c r="A323" s="401" t="str">
        <f t="shared" ref="A323" si="217">A301</f>
        <v>Access</v>
      </c>
      <c r="B323" s="401" t="str">
        <f t="shared" si="163"/>
        <v>Number of Days when Voters Can Cure Signature Problems after Election Day:</v>
      </c>
      <c r="C323" s="402">
        <f>IF(F323="","",IF(F323=3,INDEX(Report!$A$61:$T$117,E323,20),IF(OR(F323=7,F323=8,F323=9,F323=14,F323=17),TEXT(INDEX(Report!$A$1:$T$57,E323,F323),"0%"),IF(F323=5,TEXT(INDEX(Report!$A$1:$T$57,E323,F323),"$#,##0"),INDEX(Report!$A$1:$T$57,E323,F323)))))</f>
        <v>14</v>
      </c>
      <c r="D323" s="403">
        <f>IF(F323="","",IF(F323=2,D$1,IF(F323=3,INDEX(Report!$A$1:$T$57,E323,20),INDEX(Report!$A$61:$T$117,E323,F323)-0.2)))</f>
        <v>5</v>
      </c>
      <c r="E323" s="402">
        <f t="shared" si="181"/>
        <v>20</v>
      </c>
      <c r="F323" s="402">
        <f t="shared" si="164"/>
        <v>12</v>
      </c>
    </row>
    <row r="324" spans="1:6" x14ac:dyDescent="0.3">
      <c r="A324" s="401" t="str">
        <f t="shared" ref="A324" si="218">A302</f>
        <v>Access</v>
      </c>
      <c r="B324" s="401" t="str">
        <f t="shared" si="163"/>
        <v>Do They Maintain VBM List Well with Address Changes &amp; Deaths?</v>
      </c>
      <c r="C324" s="402" t="str">
        <f>IF(F324="","",IF(F324=3,INDEX(Report!$A$61:$T$117,E324,20),IF(OR(F324=7,F324=8,F324=9,F324=14,F324=17),TEXT(INDEX(Report!$A$1:$T$57,E324,F324),"0%"),IF(F324=5,TEXT(INDEX(Report!$A$1:$T$57,E324,F324),"$#,##0"),INDEX(Report!$A$1:$T$57,E324,F324)))))</f>
        <v>Yes</v>
      </c>
      <c r="D324" s="403">
        <f>IF(F324="","",IF(F324=2,D$1,IF(F324=3,INDEX(Report!$A$1:$T$57,E324,20),INDEX(Report!$A$61:$T$117,E324,F324)-0.2)))</f>
        <v>5</v>
      </c>
      <c r="E324" s="402">
        <f t="shared" si="181"/>
        <v>20</v>
      </c>
      <c r="F324" s="402">
        <f t="shared" si="164"/>
        <v>13</v>
      </c>
    </row>
    <row r="325" spans="1:6" x14ac:dyDescent="0.3">
      <c r="A325" s="401" t="str">
        <f t="shared" ref="A325" si="219">A303</f>
        <v>Access</v>
      </c>
      <c r="B325" s="401" t="str">
        <f t="shared" si="163"/>
        <v>Extent of Review of VBM: Rejection Rate: 2018:</v>
      </c>
      <c r="C325" s="402" t="str">
        <f>IF(F325="","",IF(F325=3,INDEX(Report!$A$61:$T$117,E325,20),IF(OR(F325=7,F325=8,F325=9,F325=14,F325=17),TEXT(INDEX(Report!$A$1:$T$57,E325,F325),"0%"),IF(F325=5,TEXT(INDEX(Report!$A$1:$T$57,E325,F325),"$#,##0"),INDEX(Report!$A$1:$T$57,E325,F325)))))</f>
        <v>2%</v>
      </c>
      <c r="D325" s="403">
        <f>IF(F325="","",IF(F325=2,D$1,IF(F325=3,INDEX(Report!$A$1:$T$57,E325,20),INDEX(Report!$A$61:$T$117,E325,F325)-0.2)))</f>
        <v>5</v>
      </c>
      <c r="E325" s="402">
        <f t="shared" si="181"/>
        <v>20</v>
      </c>
      <c r="F325" s="402">
        <f t="shared" si="164"/>
        <v>14</v>
      </c>
    </row>
    <row r="326" spans="1:6" s="397" customFormat="1" x14ac:dyDescent="0.3">
      <c r="A326" s="397" t="str">
        <f t="shared" ref="A326" si="220">A304</f>
        <v>Checking</v>
      </c>
      <c r="B326" s="397" t="str">
        <f t="shared" si="163"/>
        <v>CHECKING ELECTION RESULTS</v>
      </c>
      <c r="C326" s="398" t="str">
        <f>IF(F326="","",IF(F326=3,INDEX(Report!$A$61:$T$117,E326,20),IF(OR(F326=7,F326=8,F326=9,F326=14,F326=17),TEXT(INDEX(Report!$A$1:$T$57,E326,F326),"0%"),IF(F326=5,TEXT(INDEX(Report!$A$1:$T$57,E326,F326),"$#,##0"),INDEX(Report!$A$1:$T$57,E326,F326)))))</f>
        <v/>
      </c>
      <c r="D326" s="399" t="str">
        <f>IF(F326="","",IF(F326=2,D$1,IF(F326=3,INDEX(Report!$A$1:$T$57,E326,20),INDEX(Report!$A$61:$T$117,E326,F326)-0.2)))</f>
        <v/>
      </c>
      <c r="E326" s="398">
        <f t="shared" si="181"/>
        <v>20</v>
      </c>
      <c r="F326" s="398" t="str">
        <f t="shared" si="164"/>
        <v/>
      </c>
    </row>
    <row r="327" spans="1:6" x14ac:dyDescent="0.3">
      <c r="A327" s="401" t="str">
        <f t="shared" ref="A327" si="221">A305</f>
        <v>Checking</v>
      </c>
      <c r="B327" s="401" t="str">
        <f t="shared" si="163"/>
        <v>Handmarked Paper Ballots or Printed by Touchscreen? 2022:</v>
      </c>
      <c r="C327" s="402" t="str">
        <f>IF(F327="","",IF(F327=3,INDEX(Report!$A$61:$T$117,E327,20),IF(OR(F327=7,F327=8,F327=9,F327=14,F327=17),TEXT(INDEX(Report!$A$1:$T$57,E327,F327),"0%"),IF(F327=5,TEXT(INDEX(Report!$A$1:$T$57,E327,F327),"$#,##0"),INDEX(Report!$A$1:$T$57,E327,F327)))))</f>
        <v>Handmark. Touchscreen can print ballot for accessibility</v>
      </c>
      <c r="D327" s="403">
        <f>IF(F327="","",IF(F327=2,D$1,IF(F327=3,INDEX(Report!$A$1:$T$57,E327,20),INDEX(Report!$A$61:$T$117,E327,F327)-0.2)))</f>
        <v>5</v>
      </c>
      <c r="E327" s="402">
        <f t="shared" si="181"/>
        <v>20</v>
      </c>
      <c r="F327" s="402">
        <f t="shared" si="164"/>
        <v>15</v>
      </c>
    </row>
    <row r="328" spans="1:6" x14ac:dyDescent="0.3">
      <c r="A328" s="401" t="str">
        <f t="shared" ref="A328" si="222">A306</f>
        <v>Checking</v>
      </c>
      <c r="B328" s="401" t="str">
        <f t="shared" si="163"/>
        <v>Do They Audit Results by Hand Tallying Some Ballots?</v>
      </c>
      <c r="C328" s="402" t="str">
        <f>IF(F328="","",IF(F328=3,INDEX(Report!$A$61:$T$117,E328,20),IF(OR(F328=7,F328=8,F328=9,F328=14,F328=17),TEXT(INDEX(Report!$A$1:$T$57,E328,F328),"0%"),IF(F328=5,TEXT(INDEX(Report!$A$1:$T$57,E328,F328),"$#,##0"),INDEX(Report!$A$1:$T$57,E328,F328)))))</f>
        <v>Audit by using different machine. Exclude VBM+ provisional</v>
      </c>
      <c r="D328" s="403">
        <f>IF(F328="","",IF(F328=2,D$1,IF(F328=3,INDEX(Report!$A$1:$T$57,E328,20),INDEX(Report!$A$61:$T$117,E328,F328)-0.2)))</f>
        <v>3</v>
      </c>
      <c r="E328" s="402">
        <f t="shared" si="181"/>
        <v>20</v>
      </c>
      <c r="F328" s="402">
        <f t="shared" si="164"/>
        <v>16</v>
      </c>
    </row>
    <row r="329" spans="1:6" x14ac:dyDescent="0.3">
      <c r="A329" s="401" t="str">
        <f t="shared" ref="A329" si="223">A307</f>
        <v>Checking</v>
      </c>
      <c r="B329" s="401" t="str">
        <f t="shared" si="163"/>
        <v>How Big Is Audit Sample?</v>
      </c>
      <c r="C329" s="402" t="str">
        <f>IF(F329="","",IF(F329=3,INDEX(Report!$A$61:$T$117,E329,20),IF(OR(F329=7,F329=8,F329=9,F329=14,F329=17),TEXT(INDEX(Report!$A$1:$T$57,E329,F329),"0%"),IF(F329=5,TEXT(INDEX(Report!$A$1:$T$57,E329,F329),"$#,##0"),INDEX(Report!$A$1:$T$57,E329,F329)))))</f>
        <v>5%</v>
      </c>
      <c r="D329" s="403">
        <f>IF(F329="","",IF(F329=2,D$1,IF(F329=3,INDEX(Report!$A$1:$T$57,E329,20),INDEX(Report!$A$61:$T$117,E329,F329)-0.2)))</f>
        <v>1</v>
      </c>
      <c r="E329" s="402">
        <f t="shared" si="181"/>
        <v>20</v>
      </c>
      <c r="F329" s="402">
        <f t="shared" si="164"/>
        <v>17</v>
      </c>
    </row>
    <row r="330" spans="1:6" x14ac:dyDescent="0.3">
      <c r="A330" s="401" t="str">
        <f t="shared" ref="A330" si="224">A308</f>
        <v>Checking</v>
      </c>
      <c r="B330" s="401" t="str">
        <f t="shared" si="163"/>
        <v>Number of Contests Audited:</v>
      </c>
      <c r="C330" s="402" t="str">
        <f>IF(F330="","",IF(F330=3,INDEX(Report!$A$61:$T$117,E330,20),IF(OR(F330=7,F330=8,F330=9,F330=14,F330=17),TEXT(INDEX(Report!$A$1:$T$57,E330,F330),"0%"),IF(F330=5,TEXT(INDEX(Report!$A$1:$T$57,E330,F330),"$#,##0"),INDEX(Report!$A$1:$T$57,E330,F330)))))</f>
        <v>All</v>
      </c>
      <c r="D330" s="403">
        <f>IF(F330="","",IF(F330=2,D$1,IF(F330=3,INDEX(Report!$A$1:$T$57,E330,20),INDEX(Report!$A$61:$T$117,E330,F330)-0.2)))</f>
        <v>5</v>
      </c>
      <c r="E330" s="402">
        <f t="shared" si="181"/>
        <v>20</v>
      </c>
      <c r="F330" s="402">
        <f t="shared" si="164"/>
        <v>18</v>
      </c>
    </row>
    <row r="331" spans="1:6" x14ac:dyDescent="0.3">
      <c r="A331" s="401" t="str">
        <f t="shared" ref="A331:B331" si="225">A309</f>
        <v>Checking</v>
      </c>
      <c r="B331" s="401" t="str">
        <f t="shared" si="225"/>
        <v>Can Public Recount with Copies of Ballots?</v>
      </c>
      <c r="C331" s="402" t="str">
        <f>IF(F331="","",IF(F331=3,INDEX(Report!$A$61:$T$117,E331,20),IF(OR(F331=7,F331=8,F331=9,F331=14,F331=17),TEXT(INDEX(Report!$A$1:$T$57,E331,F331),"0%"),IF(F331=5,TEXT(INDEX(Report!$A$1:$T$57,E331,F331),"$#,##0"),INDEX(Report!$A$1:$T$57,E331,F331)))))</f>
        <v>No ballots. Availability of images unknown</v>
      </c>
      <c r="D331" s="403">
        <f>IF(F331="","",IF(F331=2,D$1,IF(F331=3,INDEX(Report!$A$1:$T$57,E331,20),INDEX(Report!$A$61:$T$117,E331,F331)-0.2)))</f>
        <v>2</v>
      </c>
      <c r="E331" s="402">
        <f t="shared" si="181"/>
        <v>20</v>
      </c>
      <c r="F331" s="402">
        <f t="shared" ref="F331" si="226">IF(F309&lt;&gt;"",F309,"")</f>
        <v>19</v>
      </c>
    </row>
    <row r="332" spans="1:6" s="397" customFormat="1" x14ac:dyDescent="0.3">
      <c r="A332" s="397" t="str">
        <f>A310</f>
        <v>State</v>
      </c>
      <c r="B332" s="397" t="str">
        <f>B310</f>
        <v>|</v>
      </c>
      <c r="C332" s="398" t="str">
        <f>IF(F332="","",IF(F332=3,INDEX(Report!$A$61:$T$117,E332,20),IF(OR(F332=7,F332=8,F332=9,F332=14,F332=17),TEXT(INDEX(Report!$A$1:$T$57,E332,F332),"0%"),IF(F332=5,TEXT(INDEX(Report!$A$1:$T$57,E332,F332),"$#,##0"),INDEX(Report!$A$1:$T$57,E332,F332)))))</f>
        <v>Indiana</v>
      </c>
      <c r="D332" s="399" t="str">
        <f>IF(F332="","",IF(F332=2,D$1,IF(F332=3,INDEX(Report!$A$1:$T$57,E332,20),INDEX(Report!$A$61:$T$117,E332,F332)-0.2)))</f>
        <v>Score (Scale 0-5)</v>
      </c>
      <c r="E332" s="398">
        <f t="shared" si="181"/>
        <v>21</v>
      </c>
      <c r="F332" s="398">
        <f>IF(F310&lt;&gt;"",F310,"")</f>
        <v>2</v>
      </c>
    </row>
    <row r="333" spans="1:6" s="397" customFormat="1" x14ac:dyDescent="0.3">
      <c r="A333" s="397" t="str">
        <f>A311</f>
        <v>Grade</v>
      </c>
      <c r="B333" s="397" t="str">
        <f t="shared" ref="B333:B353" si="227">B311</f>
        <v>Overall Grade, Total score is on scale 0-80 (item scores are 0-5)</v>
      </c>
      <c r="C333" s="398" t="str">
        <f>IF(F333="","",IF(F333=3,INDEX(Report!$A$61:$T$117,E333,20),IF(OR(F333=7,F333=8,F333=9,F333=14,F333=17),TEXT(INDEX(Report!$A$1:$T$57,E333,F333),"0%"),IF(F333=5,TEXT(INDEX(Report!$A$1:$T$57,E333,F333),"$#,##0"),INDEX(Report!$A$1:$T$57,E333,F333)))))</f>
        <v>C</v>
      </c>
      <c r="D333" s="399">
        <f>IF(F333="","",IF(F333=2,D$1,IF(F333=3,INDEX(Report!$A$1:$T$57,E333,20),INDEX(Report!$A$61:$T$117,E333,F333)-0.2)))</f>
        <v>15.104366198147787</v>
      </c>
      <c r="E333" s="398">
        <f t="shared" si="181"/>
        <v>21</v>
      </c>
      <c r="F333" s="398">
        <f t="shared" ref="F333:F353" si="228">IF(F311&lt;&gt;"",F311,"")</f>
        <v>3</v>
      </c>
    </row>
    <row r="334" spans="1:6" s="397" customFormat="1" x14ac:dyDescent="0.3">
      <c r="A334" s="397" t="str">
        <f t="shared" ref="A334" si="229">A312</f>
        <v>Campaigns</v>
      </c>
      <c r="B334" s="397" t="str">
        <f t="shared" si="227"/>
        <v>CAMPAIGNS</v>
      </c>
      <c r="C334" s="398" t="str">
        <f>IF(F334="","",IF(F334=3,INDEX(Report!$A$61:$T$117,E334,20),IF(OR(F334=7,F334=8,F334=9,F334=14,F334=17),TEXT(INDEX(Report!$A$1:$T$57,E334,F334),"0%"),IF(F334=5,TEXT(INDEX(Report!$A$1:$T$57,E334,F334),"$#,##0"),INDEX(Report!$A$1:$T$57,E334,F334)))))</f>
        <v/>
      </c>
      <c r="D334" s="399" t="str">
        <f>IF(F334="","",IF(F334=2,D$1,IF(F334=3,INDEX(Report!$A$1:$T$57,E334,20),INDEX(Report!$A$61:$T$117,E334,F334)-0.2)))</f>
        <v/>
      </c>
      <c r="E334" s="398">
        <f t="shared" si="181"/>
        <v>21</v>
      </c>
      <c r="F334" s="398" t="str">
        <f t="shared" si="228"/>
        <v/>
      </c>
    </row>
    <row r="335" spans="1:6" x14ac:dyDescent="0.3">
      <c r="A335" s="401" t="str">
        <f t="shared" ref="A335" si="230">A313</f>
        <v>Campaigns</v>
      </c>
      <c r="B335" s="401" t="str">
        <f t="shared" si="227"/>
        <v>Nonpartisan or Bipartisan Redistricting to Avoid Gerrymanders</v>
      </c>
      <c r="C335" s="402" t="str">
        <f>IF(F335="","",IF(F335=3,INDEX(Report!$A$61:$T$117,E335,20),IF(OR(F335=7,F335=8,F335=9,F335=14,F335=17),TEXT(INDEX(Report!$A$1:$T$57,E335,F335),"0%"),IF(F335=5,TEXT(INDEX(Report!$A$1:$T$57,E335,F335),"$#,##0"),INDEX(Report!$A$1:$T$57,E335,F335)))))</f>
        <v>No</v>
      </c>
      <c r="D335" s="403">
        <f>IF(F335="","",IF(F335=2,D$1,IF(F335=3,INDEX(Report!$A$1:$T$57,E335,20),INDEX(Report!$A$61:$T$117,E335,F335)-0.2)))</f>
        <v>0</v>
      </c>
      <c r="E335" s="402">
        <f t="shared" si="181"/>
        <v>21</v>
      </c>
      <c r="F335" s="402">
        <f t="shared" si="228"/>
        <v>4</v>
      </c>
    </row>
    <row r="336" spans="1:6" x14ac:dyDescent="0.3">
      <c r="A336" s="401" t="str">
        <f t="shared" ref="A336" si="231">A314</f>
        <v>Campaigns</v>
      </c>
      <c r="B336" s="401" t="str">
        <f t="shared" si="227"/>
        <v>Contribution Limit per 4 Years per Candidate</v>
      </c>
      <c r="C336" s="402" t="str">
        <f>IF(F336="","",IF(F336=3,INDEX(Report!$A$61:$T$117,E336,20),IF(OR(F336=7,F336=8,F336=9,F336=14,F336=17),TEXT(INDEX(Report!$A$1:$T$57,E336,F336),"0%"),IF(F336=5,TEXT(INDEX(Report!$A$1:$T$57,E336,F336),"$#,##0"),INDEX(Report!$A$1:$T$57,E336,F336)))))</f>
        <v>no limit</v>
      </c>
      <c r="D336" s="403">
        <f>IF(F336="","",IF(F336=2,D$1,IF(F336=3,INDEX(Report!$A$1:$T$57,E336,20),INDEX(Report!$A$61:$T$117,E336,F336)-0.2)))</f>
        <v>0</v>
      </c>
      <c r="E336" s="402">
        <f t="shared" si="181"/>
        <v>21</v>
      </c>
      <c r="F336" s="402">
        <f t="shared" si="228"/>
        <v>5</v>
      </c>
    </row>
    <row r="337" spans="1:6" x14ac:dyDescent="0.3">
      <c r="A337" s="401" t="str">
        <f t="shared" ref="A337" si="232">A315</f>
        <v>Campaigns</v>
      </c>
      <c r="B337" s="401" t="str">
        <f t="shared" si="227"/>
        <v>Public Campaign Finance for Governor+Legislature:</v>
      </c>
      <c r="C337" s="402" t="str">
        <f>IF(F337="","",IF(F337=3,INDEX(Report!$A$61:$T$117,E337,20),IF(OR(F337=7,F337=8,F337=9,F337=14,F337=17),TEXT(INDEX(Report!$A$1:$T$57,E337,F337),"0%"),IF(F337=5,TEXT(INDEX(Report!$A$1:$T$57,E337,F337),"$#,##0"),INDEX(Report!$A$1:$T$57,E337,F337)))))</f>
        <v>Neither</v>
      </c>
      <c r="D337" s="403">
        <f>IF(F337="","",IF(F337=2,D$1,IF(F337=3,INDEX(Report!$A$1:$T$57,E337,20),INDEX(Report!$A$61:$T$117,E337,F337)-0.2)))</f>
        <v>0</v>
      </c>
      <c r="E337" s="402">
        <f t="shared" si="181"/>
        <v>21</v>
      </c>
      <c r="F337" s="402">
        <f t="shared" si="228"/>
        <v>6</v>
      </c>
    </row>
    <row r="338" spans="1:6" s="397" customFormat="1" x14ac:dyDescent="0.3">
      <c r="A338" s="397" t="str">
        <f t="shared" ref="A338" si="233">A316</f>
        <v>Turnout</v>
      </c>
      <c r="B338" s="397" t="str">
        <f t="shared" si="227"/>
        <v>TURNOUT</v>
      </c>
      <c r="C338" s="398" t="str">
        <f>IF(F338="","",IF(F338=3,INDEX(Report!$A$61:$T$117,E338,20),IF(OR(F338=7,F338=8,F338=9,F338=14,F338=17),TEXT(INDEX(Report!$A$1:$T$57,E338,F338),"0%"),IF(F338=5,TEXT(INDEX(Report!$A$1:$T$57,E338,F338),"$#,##0"),INDEX(Report!$A$1:$T$57,E338,F338)))))</f>
        <v/>
      </c>
      <c r="D338" s="399" t="str">
        <f>IF(F338="","",IF(F338=2,D$1,IF(F338=3,INDEX(Report!$A$1:$T$57,E338,20),INDEX(Report!$A$61:$T$117,E338,F338)-0.2)))</f>
        <v/>
      </c>
      <c r="E338" s="398">
        <f t="shared" si="181"/>
        <v>21</v>
      </c>
      <c r="F338" s="398" t="str">
        <f t="shared" si="228"/>
        <v/>
      </c>
    </row>
    <row r="339" spans="1:6" x14ac:dyDescent="0.3">
      <c r="A339" s="401" t="str">
        <f t="shared" ref="A339" si="234">A317</f>
        <v>Turnout</v>
      </c>
      <c r="B339" s="401" t="str">
        <f t="shared" si="227"/>
        <v>Turnout: % of Voting-age Citizens: 2020:</v>
      </c>
      <c r="C339" s="402" t="str">
        <f>IF(F339="","",IF(F339=3,INDEX(Report!$A$61:$T$117,E339,20),IF(OR(F339=7,F339=8,F339=9,F339=14,F339=17),TEXT(INDEX(Report!$A$1:$T$57,E339,F339),"0%"),IF(F339=5,TEXT(INDEX(Report!$A$1:$T$57,E339,F339),"$#,##0"),INDEX(Report!$A$1:$T$57,E339,F339)))))</f>
        <v>61%</v>
      </c>
      <c r="D339" s="403">
        <f>IF(F339="","",IF(F339=2,D$1,IF(F339=3,INDEX(Report!$A$1:$T$57,E339,20),INDEX(Report!$A$61:$T$117,E339,F339)-0.2)))</f>
        <v>1.2774456709755673</v>
      </c>
      <c r="E339" s="402">
        <f t="shared" si="181"/>
        <v>21</v>
      </c>
      <c r="F339" s="402">
        <f t="shared" si="228"/>
        <v>7</v>
      </c>
    </row>
    <row r="340" spans="1:6" x14ac:dyDescent="0.3">
      <c r="A340" s="401" t="str">
        <f t="shared" ref="A340" si="235">A318</f>
        <v>Turnout</v>
      </c>
      <c r="B340" s="401" t="str">
        <f t="shared" si="227"/>
        <v>Ratio of 18-24 Turnout to 25+ Turnout: 2020:</v>
      </c>
      <c r="C340" s="402" t="str">
        <f>IF(F340="","",IF(F340=3,INDEX(Report!$A$61:$T$117,E340,20),IF(OR(F340=7,F340=8,F340=9,F340=14,F340=17),TEXT(INDEX(Report!$A$1:$T$57,E340,F340),"0%"),IF(F340=5,TEXT(INDEX(Report!$A$1:$T$57,E340,F340),"$#,##0"),INDEX(Report!$A$1:$T$57,E340,F340)))))</f>
        <v>61%</v>
      </c>
      <c r="D340" s="403">
        <f>IF(F340="","",IF(F340=2,D$1,IF(F340=3,INDEX(Report!$A$1:$T$57,E340,20),INDEX(Report!$A$61:$T$117,E340,F340)-0.2)))</f>
        <v>1.1315241134489684</v>
      </c>
      <c r="E340" s="402">
        <f t="shared" si="181"/>
        <v>21</v>
      </c>
      <c r="F340" s="402">
        <f t="shared" si="228"/>
        <v>8</v>
      </c>
    </row>
    <row r="341" spans="1:6" x14ac:dyDescent="0.3">
      <c r="A341" s="401" t="str">
        <f t="shared" ref="A341" si="236">A319</f>
        <v>Turnout</v>
      </c>
      <c r="B341" s="401" t="str">
        <f t="shared" si="227"/>
        <v>Ratio of Minority Turnout to White Turnout: 2020:</v>
      </c>
      <c r="C341" s="402" t="str">
        <f>IF(F341="","",IF(F341=3,INDEX(Report!$A$61:$T$117,E341,20),IF(OR(F341=7,F341=8,F341=9,F341=14,F341=17),TEXT(INDEX(Report!$A$1:$T$57,E341,F341),"0%"),IF(F341=5,TEXT(INDEX(Report!$A$1:$T$57,E341,F341),"$#,##0"),INDEX(Report!$A$1:$T$57,E341,F341)))))</f>
        <v>90%</v>
      </c>
      <c r="D341" s="403">
        <f>IF(F341="","",IF(F341=2,D$1,IF(F341=3,INDEX(Report!$A$1:$T$57,E341,20),INDEX(Report!$A$61:$T$117,E341,F341)-0.2)))</f>
        <v>3.7153964137232491</v>
      </c>
      <c r="E341" s="402">
        <f t="shared" si="181"/>
        <v>21</v>
      </c>
      <c r="F341" s="402">
        <f t="shared" si="228"/>
        <v>9</v>
      </c>
    </row>
    <row r="342" spans="1:6" s="397" customFormat="1" x14ac:dyDescent="0.3">
      <c r="A342" s="397" t="str">
        <f t="shared" ref="A342" si="237">A320</f>
        <v>Access</v>
      </c>
      <c r="B342" s="397" t="str">
        <f t="shared" si="227"/>
        <v>ACCESS TO VOTING</v>
      </c>
      <c r="C342" s="398" t="str">
        <f>IF(F342="","",IF(F342=3,INDEX(Report!$A$61:$T$117,E342,20),IF(OR(F342=7,F342=8,F342=9,F342=14,F342=17),TEXT(INDEX(Report!$A$1:$T$57,E342,F342),"0%"),IF(F342=5,TEXT(INDEX(Report!$A$1:$T$57,E342,F342),"$#,##0"),INDEX(Report!$A$1:$T$57,E342,F342)))))</f>
        <v/>
      </c>
      <c r="D342" s="399" t="str">
        <f>IF(F342="","",IF(F342=2,D$1,IF(F342=3,INDEX(Report!$A$1:$T$57,E342,20),INDEX(Report!$A$61:$T$117,E342,F342)-0.2)))</f>
        <v/>
      </c>
      <c r="E342" s="398">
        <f t="shared" si="181"/>
        <v>21</v>
      </c>
      <c r="F342" s="398" t="str">
        <f t="shared" si="228"/>
        <v/>
      </c>
    </row>
    <row r="343" spans="1:6" x14ac:dyDescent="0.3">
      <c r="A343" s="401" t="str">
        <f t="shared" ref="A343" si="238">A321</f>
        <v>Access</v>
      </c>
      <c r="B343" s="401" t="str">
        <f t="shared" si="227"/>
        <v>Weekend Early Voting: State Minimum 2021:</v>
      </c>
      <c r="C343" s="402" t="str">
        <f>IF(F343="","",IF(F343=3,INDEX(Report!$A$61:$T$117,E343,20),IF(OR(F343=7,F343=8,F343=9,F343=14,F343=17),TEXT(INDEX(Report!$A$1:$T$57,E343,F343),"0%"),IF(F343=5,TEXT(INDEX(Report!$A$1:$T$57,E343,F343),"$#,##0"),INDEX(Report!$A$1:$T$57,E343,F343)))))</f>
        <v>2 Saturdays: last 2</v>
      </c>
      <c r="D343" s="403">
        <f>IF(F343="","",IF(F343=2,D$1,IF(F343=3,INDEX(Report!$A$1:$T$57,E343,20),INDEX(Report!$A$61:$T$117,E343,F343)-0.2)))</f>
        <v>2</v>
      </c>
      <c r="E343" s="402">
        <f t="shared" si="181"/>
        <v>21</v>
      </c>
      <c r="F343" s="402">
        <f t="shared" si="228"/>
        <v>10</v>
      </c>
    </row>
    <row r="344" spans="1:6" x14ac:dyDescent="0.3">
      <c r="A344" s="401" t="str">
        <f t="shared" ref="A344" si="239">A322</f>
        <v>Access</v>
      </c>
      <c r="B344" s="401" t="str">
        <f t="shared" si="227"/>
        <v>Access to Vote by Mail (VBM): 2020:</v>
      </c>
      <c r="C344" s="402" t="str">
        <f>IF(F344="","",IF(F344=3,INDEX(Report!$A$61:$T$117,E344,20),IF(OR(F344=7,F344=8,F344=9,F344=14,F344=17),TEXT(INDEX(Report!$A$1:$T$57,E344,F344),"0%"),IF(F344=5,TEXT(INDEX(Report!$A$1:$T$57,E344,F344),"$#,##0"),INDEX(Report!$A$1:$T$57,E344,F344)))))</f>
        <v>VBM for limited reasons</v>
      </c>
      <c r="D344" s="403">
        <f>IF(F344="","",IF(F344=2,D$1,IF(F344=3,INDEX(Report!$A$1:$T$57,E344,20),INDEX(Report!$A$61:$T$117,E344,F344)-0.2)))</f>
        <v>0</v>
      </c>
      <c r="E344" s="402">
        <f t="shared" si="181"/>
        <v>21</v>
      </c>
      <c r="F344" s="402">
        <f t="shared" si="228"/>
        <v>11</v>
      </c>
    </row>
    <row r="345" spans="1:6" x14ac:dyDescent="0.3">
      <c r="A345" s="401" t="str">
        <f t="shared" ref="A345" si="240">A323</f>
        <v>Access</v>
      </c>
      <c r="B345" s="401" t="str">
        <f t="shared" si="227"/>
        <v>Number of Days when Voters Can Cure Signature Problems after Election Day:</v>
      </c>
      <c r="C345" s="402" t="str">
        <f>IF(F345="","",IF(F345=3,INDEX(Report!$A$61:$T$117,E345,20),IF(OR(F345=7,F345=8,F345=9,F345=14,F345=17),TEXT(INDEX(Report!$A$1:$T$57,E345,F345),"0%"),IF(F345=5,TEXT(INDEX(Report!$A$1:$T$57,E345,F345),"$#,##0"),INDEX(Report!$A$1:$T$57,E345,F345)))))</f>
        <v>No cure</v>
      </c>
      <c r="D345" s="403">
        <f>IF(F345="","",IF(F345=2,D$1,IF(F345=3,INDEX(Report!$A$1:$T$57,E345,20),INDEX(Report!$A$61:$T$117,E345,F345)-0.2)))</f>
        <v>0</v>
      </c>
      <c r="E345" s="402">
        <f t="shared" si="181"/>
        <v>21</v>
      </c>
      <c r="F345" s="402">
        <f t="shared" si="228"/>
        <v>12</v>
      </c>
    </row>
    <row r="346" spans="1:6" x14ac:dyDescent="0.3">
      <c r="A346" s="401" t="str">
        <f t="shared" ref="A346" si="241">A324</f>
        <v>Access</v>
      </c>
      <c r="B346" s="401" t="str">
        <f t="shared" si="227"/>
        <v>Do They Maintain VBM List Well with Address Changes &amp; Deaths?</v>
      </c>
      <c r="C346" s="402" t="str">
        <f>IF(F346="","",IF(F346=3,INDEX(Report!$A$61:$T$117,E346,20),IF(OR(F346=7,F346=8,F346=9,F346=14,F346=17),TEXT(INDEX(Report!$A$1:$T$57,E346,F346),"0%"),IF(F346=5,TEXT(INDEX(Report!$A$1:$T$57,E346,F346),"$#,##0"),INDEX(Report!$A$1:$T$57,E346,F346)))))</f>
        <v>No</v>
      </c>
      <c r="D346" s="403">
        <f>IF(F346="","",IF(F346=2,D$1,IF(F346=3,INDEX(Report!$A$1:$T$57,E346,20),INDEX(Report!$A$61:$T$117,E346,F346)-0.2)))</f>
        <v>0</v>
      </c>
      <c r="E346" s="402">
        <f t="shared" si="181"/>
        <v>21</v>
      </c>
      <c r="F346" s="402">
        <f t="shared" si="228"/>
        <v>13</v>
      </c>
    </row>
    <row r="347" spans="1:6" x14ac:dyDescent="0.3">
      <c r="A347" s="401" t="str">
        <f t="shared" ref="A347" si="242">A325</f>
        <v>Access</v>
      </c>
      <c r="B347" s="401" t="str">
        <f t="shared" si="227"/>
        <v>Extent of Review of VBM: Rejection Rate: 2018:</v>
      </c>
      <c r="C347" s="402" t="str">
        <f>IF(F347="","",IF(F347=3,INDEX(Report!$A$61:$T$117,E347,20),IF(OR(F347=7,F347=8,F347=9,F347=14,F347=17),TEXT(INDEX(Report!$A$1:$T$57,E347,F347),"0%"),IF(F347=5,TEXT(INDEX(Report!$A$1:$T$57,E347,F347),"$#,##0"),INDEX(Report!$A$1:$T$57,E347,F347)))))</f>
        <v>0%</v>
      </c>
      <c r="D347" s="403">
        <f>IF(F347="","",IF(F347=2,D$1,IF(F347=3,INDEX(Report!$A$1:$T$57,E347,20),INDEX(Report!$A$61:$T$117,E347,F347)-0.2)))</f>
        <v>3</v>
      </c>
      <c r="E347" s="402">
        <f t="shared" ref="E347:E410" si="243">E325+1</f>
        <v>21</v>
      </c>
      <c r="F347" s="402">
        <f t="shared" si="228"/>
        <v>14</v>
      </c>
    </row>
    <row r="348" spans="1:6" s="397" customFormat="1" x14ac:dyDescent="0.3">
      <c r="A348" s="397" t="str">
        <f t="shared" ref="A348" si="244">A326</f>
        <v>Checking</v>
      </c>
      <c r="B348" s="397" t="str">
        <f t="shared" si="227"/>
        <v>CHECKING ELECTION RESULTS</v>
      </c>
      <c r="C348" s="398" t="str">
        <f>IF(F348="","",IF(F348=3,INDEX(Report!$A$61:$T$117,E348,20),IF(OR(F348=7,F348=8,F348=9,F348=14,F348=17),TEXT(INDEX(Report!$A$1:$T$57,E348,F348),"0%"),IF(F348=5,TEXT(INDEX(Report!$A$1:$T$57,E348,F348),"$#,##0"),INDEX(Report!$A$1:$T$57,E348,F348)))))</f>
        <v/>
      </c>
      <c r="D348" s="399" t="str">
        <f>IF(F348="","",IF(F348=2,D$1,IF(F348=3,INDEX(Report!$A$1:$T$57,E348,20),INDEX(Report!$A$61:$T$117,E348,F348)-0.2)))</f>
        <v/>
      </c>
      <c r="E348" s="398">
        <f t="shared" si="243"/>
        <v>21</v>
      </c>
      <c r="F348" s="398" t="str">
        <f t="shared" si="228"/>
        <v/>
      </c>
    </row>
    <row r="349" spans="1:6" x14ac:dyDescent="0.3">
      <c r="A349" s="401" t="str">
        <f t="shared" ref="A349" si="245">A327</f>
        <v>Checking</v>
      </c>
      <c r="B349" s="401" t="str">
        <f t="shared" si="227"/>
        <v>Handmarked Paper Ballots or Printed by Touchscreen? 2022:</v>
      </c>
      <c r="C349" s="402" t="str">
        <f>IF(F349="","",IF(F349=3,INDEX(Report!$A$61:$T$117,E349,20),IF(OR(F349=7,F349=8,F349=9,F349=14,F349=17),TEXT(INDEX(Report!$A$1:$T$57,E349,F349),"0%"),IF(F349=5,TEXT(INDEX(Report!$A$1:$T$57,E349,F349),"$#,##0"),INDEX(Report!$A$1:$T$57,E349,F349)))))</f>
        <v>Screen without paper34%. Screen prints30%</v>
      </c>
      <c r="D349" s="403">
        <f>IF(F349="","",IF(F349=2,D$1,IF(F349=3,INDEX(Report!$A$1:$T$57,E349,20),INDEX(Report!$A$61:$T$117,E349,F349)-0.2)))</f>
        <v>1.9800000000000002</v>
      </c>
      <c r="E349" s="402">
        <f t="shared" si="243"/>
        <v>21</v>
      </c>
      <c r="F349" s="402">
        <f t="shared" si="228"/>
        <v>15</v>
      </c>
    </row>
    <row r="350" spans="1:6" x14ac:dyDescent="0.3">
      <c r="A350" s="401" t="str">
        <f t="shared" ref="A350" si="246">A328</f>
        <v>Checking</v>
      </c>
      <c r="B350" s="401" t="str">
        <f t="shared" si="227"/>
        <v>Do They Audit Results by Hand Tallying Some Ballots?</v>
      </c>
      <c r="C350" s="402" t="str">
        <f>IF(F350="","",IF(F350=3,INDEX(Report!$A$61:$T$117,E350,20),IF(OR(F350=7,F350=8,F350=9,F350=14,F350=17),TEXT(INDEX(Report!$A$1:$T$57,E350,F350),"0%"),IF(F350=5,TEXT(INDEX(Report!$A$1:$T$57,E350,F350),"$#,##0"),INDEX(Report!$A$1:$T$57,E350,F350)))))</f>
        <v>Not required</v>
      </c>
      <c r="D350" s="403">
        <f>IF(F350="","",IF(F350=2,D$1,IF(F350=3,INDEX(Report!$A$1:$T$57,E350,20),INDEX(Report!$A$61:$T$117,E350,F350)-0.2)))</f>
        <v>0</v>
      </c>
      <c r="E350" s="402">
        <f t="shared" si="243"/>
        <v>21</v>
      </c>
      <c r="F350" s="402">
        <f t="shared" si="228"/>
        <v>16</v>
      </c>
    </row>
    <row r="351" spans="1:6" x14ac:dyDescent="0.3">
      <c r="A351" s="401" t="str">
        <f t="shared" ref="A351" si="247">A329</f>
        <v>Checking</v>
      </c>
      <c r="B351" s="401" t="str">
        <f t="shared" si="227"/>
        <v>How Big Is Audit Sample?</v>
      </c>
      <c r="C351" s="402" t="str">
        <f>IF(F351="","",IF(F351=3,INDEX(Report!$A$61:$T$117,E351,20),IF(OR(F351=7,F351=8,F351=9,F351=14,F351=17),TEXT(INDEX(Report!$A$1:$T$57,E351,F351),"0%"),IF(F351=5,TEXT(INDEX(Report!$A$1:$T$57,E351,F351),"$#,##0"),INDEX(Report!$A$1:$T$57,E351,F351)))))</f>
        <v>Not required</v>
      </c>
      <c r="D351" s="403">
        <f>IF(F351="","",IF(F351=2,D$1,IF(F351=3,INDEX(Report!$A$1:$T$57,E351,20),INDEX(Report!$A$61:$T$117,E351,F351)-0.2)))</f>
        <v>0</v>
      </c>
      <c r="E351" s="402">
        <f t="shared" si="243"/>
        <v>21</v>
      </c>
      <c r="F351" s="402">
        <f t="shared" si="228"/>
        <v>17</v>
      </c>
    </row>
    <row r="352" spans="1:6" x14ac:dyDescent="0.3">
      <c r="A352" s="401" t="str">
        <f t="shared" ref="A352" si="248">A330</f>
        <v>Checking</v>
      </c>
      <c r="B352" s="401" t="str">
        <f t="shared" si="227"/>
        <v>Number of Contests Audited:</v>
      </c>
      <c r="C352" s="402" t="str">
        <f>IF(F352="","",IF(F352=3,INDEX(Report!$A$61:$T$117,E352,20),IF(OR(F352=7,F352=8,F352=9,F352=14,F352=17),TEXT(INDEX(Report!$A$1:$T$57,E352,F352),"0%"),IF(F352=5,TEXT(INDEX(Report!$A$1:$T$57,E352,F352),"$#,##0"),INDEX(Report!$A$1:$T$57,E352,F352)))))</f>
        <v>Not required</v>
      </c>
      <c r="D352" s="403">
        <f>IF(F352="","",IF(F352=2,D$1,IF(F352=3,INDEX(Report!$A$1:$T$57,E352,20),INDEX(Report!$A$61:$T$117,E352,F352)-0.2)))</f>
        <v>0</v>
      </c>
      <c r="E352" s="402">
        <f t="shared" si="243"/>
        <v>21</v>
      </c>
      <c r="F352" s="402">
        <f t="shared" si="228"/>
        <v>18</v>
      </c>
    </row>
    <row r="353" spans="1:6" x14ac:dyDescent="0.3">
      <c r="A353" s="401" t="str">
        <f t="shared" ref="A353" si="249">A331</f>
        <v>Checking</v>
      </c>
      <c r="B353" s="401" t="str">
        <f t="shared" si="227"/>
        <v>Can Public Recount with Copies of Ballots?</v>
      </c>
      <c r="C353" s="402" t="str">
        <f>IF(F353="","",IF(F353=3,INDEX(Report!$A$61:$T$117,E353,20),IF(OR(F353=7,F353=8,F353=9,F353=14,F353=17),TEXT(INDEX(Report!$A$1:$T$57,E353,F353),"0%"),IF(F353=5,TEXT(INDEX(Report!$A$1:$T$57,E353,F353),"$#,##0"),INDEX(Report!$A$1:$T$57,E353,F353)))))</f>
        <v>No ballots. Availability of images unknown</v>
      </c>
      <c r="D353" s="403">
        <f>IF(F353="","",IF(F353=2,D$1,IF(F353=3,INDEX(Report!$A$1:$T$57,E353,20),INDEX(Report!$A$61:$T$117,E353,F353)-0.2)))</f>
        <v>2</v>
      </c>
      <c r="E353" s="402">
        <f t="shared" si="243"/>
        <v>21</v>
      </c>
      <c r="F353" s="402">
        <f t="shared" si="228"/>
        <v>19</v>
      </c>
    </row>
    <row r="354" spans="1:6" s="397" customFormat="1" x14ac:dyDescent="0.3">
      <c r="A354" s="397" t="str">
        <f>A332</f>
        <v>State</v>
      </c>
      <c r="B354" s="397" t="str">
        <f>B332</f>
        <v>|</v>
      </c>
      <c r="C354" s="398" t="str">
        <f>IF(F354="","",IF(F354=3,INDEX(Report!$A$61:$T$117,E354,20),IF(OR(F354=7,F354=8,F354=9,F354=14,F354=17),TEXT(INDEX(Report!$A$1:$T$57,E354,F354),"0%"),IF(F354=5,TEXT(INDEX(Report!$A$1:$T$57,E354,F354),"$#,##0"),INDEX(Report!$A$1:$T$57,E354,F354)))))</f>
        <v>Iowa</v>
      </c>
      <c r="D354" s="399" t="str">
        <f>IF(F354="","",IF(F354=2,D$1,IF(F354=3,INDEX(Report!$A$1:$T$57,E354,20),INDEX(Report!$A$61:$T$117,E354,F354)-0.2)))</f>
        <v>Score (Scale 0-5)</v>
      </c>
      <c r="E354" s="398">
        <f t="shared" si="243"/>
        <v>22</v>
      </c>
      <c r="F354" s="398">
        <f>IF(F332&lt;&gt;"",F332,"")</f>
        <v>2</v>
      </c>
    </row>
    <row r="355" spans="1:6" s="397" customFormat="1" x14ac:dyDescent="0.3">
      <c r="A355" s="397" t="str">
        <f>A333</f>
        <v>Grade</v>
      </c>
      <c r="B355" s="397" t="str">
        <f t="shared" ref="B355:B375" si="250">B333</f>
        <v>Overall Grade, Total score is on scale 0-80 (item scores are 0-5)</v>
      </c>
      <c r="C355" s="398" t="str">
        <f>IF(F355="","",IF(F355=3,INDEX(Report!$A$61:$T$117,E355,20),IF(OR(F355=7,F355=8,F355=9,F355=14,F355=17),TEXT(INDEX(Report!$A$1:$T$57,E355,F355),"0%"),IF(F355=5,TEXT(INDEX(Report!$A$1:$T$57,E355,F355),"$#,##0"),INDEX(Report!$A$1:$T$57,E355,F355)))))</f>
        <v>B</v>
      </c>
      <c r="D355" s="399">
        <f>IF(F355="","",IF(F355=2,D$1,IF(F355=3,INDEX(Report!$A$1:$T$57,E355,20),INDEX(Report!$A$61:$T$117,E355,F355)-0.2)))</f>
        <v>37.738242480611717</v>
      </c>
      <c r="E355" s="398">
        <f t="shared" si="243"/>
        <v>22</v>
      </c>
      <c r="F355" s="398">
        <f t="shared" ref="F355:F375" si="251">IF(F333&lt;&gt;"",F333,"")</f>
        <v>3</v>
      </c>
    </row>
    <row r="356" spans="1:6" s="397" customFormat="1" x14ac:dyDescent="0.3">
      <c r="A356" s="397" t="str">
        <f t="shared" ref="A356" si="252">A334</f>
        <v>Campaigns</v>
      </c>
      <c r="B356" s="397" t="str">
        <f t="shared" si="250"/>
        <v>CAMPAIGNS</v>
      </c>
      <c r="C356" s="398" t="str">
        <f>IF(F356="","",IF(F356=3,INDEX(Report!$A$61:$T$117,E356,20),IF(OR(F356=7,F356=8,F356=9,F356=14,F356=17),TEXT(INDEX(Report!$A$1:$T$57,E356,F356),"0%"),IF(F356=5,TEXT(INDEX(Report!$A$1:$T$57,E356,F356),"$#,##0"),INDEX(Report!$A$1:$T$57,E356,F356)))))</f>
        <v/>
      </c>
      <c r="D356" s="399" t="str">
        <f>IF(F356="","",IF(F356=2,D$1,IF(F356=3,INDEX(Report!$A$1:$T$57,E356,20),INDEX(Report!$A$61:$T$117,E356,F356)-0.2)))</f>
        <v/>
      </c>
      <c r="E356" s="398">
        <f t="shared" si="243"/>
        <v>22</v>
      </c>
      <c r="F356" s="398" t="str">
        <f t="shared" si="251"/>
        <v/>
      </c>
    </row>
    <row r="357" spans="1:6" x14ac:dyDescent="0.3">
      <c r="A357" s="401" t="str">
        <f t="shared" ref="A357" si="253">A335</f>
        <v>Campaigns</v>
      </c>
      <c r="B357" s="401" t="str">
        <f t="shared" si="250"/>
        <v>Nonpartisan or Bipartisan Redistricting to Avoid Gerrymanders</v>
      </c>
      <c r="C357" s="402" t="str">
        <f>IF(F357="","",IF(F357=3,INDEX(Report!$A$61:$T$117,E357,20),IF(OR(F357=7,F357=8,F357=9,F357=14,F357=17),TEXT(INDEX(Report!$A$1:$T$57,E357,F357),"0%"),IF(F357=5,TEXT(INDEX(Report!$A$1:$T$57,E357,F357),"$#,##0"),INDEX(Report!$A$1:$T$57,E357,F357)))))</f>
        <v>Yes</v>
      </c>
      <c r="D357" s="403">
        <f>IF(F357="","",IF(F357=2,D$1,IF(F357=3,INDEX(Report!$A$1:$T$57,E357,20),INDEX(Report!$A$61:$T$117,E357,F357)-0.2)))</f>
        <v>5</v>
      </c>
      <c r="E357" s="402">
        <f t="shared" si="243"/>
        <v>22</v>
      </c>
      <c r="F357" s="402">
        <f t="shared" si="251"/>
        <v>4</v>
      </c>
    </row>
    <row r="358" spans="1:6" x14ac:dyDescent="0.3">
      <c r="A358" s="401" t="str">
        <f t="shared" ref="A358" si="254">A336</f>
        <v>Campaigns</v>
      </c>
      <c r="B358" s="401" t="str">
        <f t="shared" si="250"/>
        <v>Contribution Limit per 4 Years per Candidate</v>
      </c>
      <c r="C358" s="402" t="str">
        <f>IF(F358="","",IF(F358=3,INDEX(Report!$A$61:$T$117,E358,20),IF(OR(F358=7,F358=8,F358=9,F358=14,F358=17),TEXT(INDEX(Report!$A$1:$T$57,E358,F358),"0%"),IF(F358=5,TEXT(INDEX(Report!$A$1:$T$57,E358,F358),"$#,##0"),INDEX(Report!$A$1:$T$57,E358,F358)))))</f>
        <v>no limit</v>
      </c>
      <c r="D358" s="403">
        <f>IF(F358="","",IF(F358=2,D$1,IF(F358=3,INDEX(Report!$A$1:$T$57,E358,20),INDEX(Report!$A$61:$T$117,E358,F358)-0.2)))</f>
        <v>0</v>
      </c>
      <c r="E358" s="402">
        <f t="shared" si="243"/>
        <v>22</v>
      </c>
      <c r="F358" s="402">
        <f t="shared" si="251"/>
        <v>5</v>
      </c>
    </row>
    <row r="359" spans="1:6" x14ac:dyDescent="0.3">
      <c r="A359" s="401" t="str">
        <f t="shared" ref="A359" si="255">A337</f>
        <v>Campaigns</v>
      </c>
      <c r="B359" s="401" t="str">
        <f t="shared" si="250"/>
        <v>Public Campaign Finance for Governor+Legislature:</v>
      </c>
      <c r="C359" s="402" t="str">
        <f>IF(F359="","",IF(F359=3,INDEX(Report!$A$61:$T$117,E359,20),IF(OR(F359=7,F359=8,F359=9,F359=14,F359=17),TEXT(INDEX(Report!$A$1:$T$57,E359,F359),"0%"),IF(F359=5,TEXT(INDEX(Report!$A$1:$T$57,E359,F359),"$#,##0"),INDEX(Report!$A$1:$T$57,E359,F359)))))</f>
        <v>Neither</v>
      </c>
      <c r="D359" s="403">
        <f>IF(F359="","",IF(F359=2,D$1,IF(F359=3,INDEX(Report!$A$1:$T$57,E359,20),INDEX(Report!$A$61:$T$117,E359,F359)-0.2)))</f>
        <v>0</v>
      </c>
      <c r="E359" s="402">
        <f t="shared" si="243"/>
        <v>22</v>
      </c>
      <c r="F359" s="402">
        <f t="shared" si="251"/>
        <v>6</v>
      </c>
    </row>
    <row r="360" spans="1:6" s="397" customFormat="1" x14ac:dyDescent="0.3">
      <c r="A360" s="397" t="str">
        <f t="shared" ref="A360" si="256">A338</f>
        <v>Turnout</v>
      </c>
      <c r="B360" s="397" t="str">
        <f t="shared" si="250"/>
        <v>TURNOUT</v>
      </c>
      <c r="C360" s="398" t="str">
        <f>IF(F360="","",IF(F360=3,INDEX(Report!$A$61:$T$117,E360,20),IF(OR(F360=7,F360=8,F360=9,F360=14,F360=17),TEXT(INDEX(Report!$A$1:$T$57,E360,F360),"0%"),IF(F360=5,TEXT(INDEX(Report!$A$1:$T$57,E360,F360),"$#,##0"),INDEX(Report!$A$1:$T$57,E360,F360)))))</f>
        <v/>
      </c>
      <c r="D360" s="399" t="str">
        <f>IF(F360="","",IF(F360=2,D$1,IF(F360=3,INDEX(Report!$A$1:$T$57,E360,20),INDEX(Report!$A$61:$T$117,E360,F360)-0.2)))</f>
        <v/>
      </c>
      <c r="E360" s="398">
        <f t="shared" si="243"/>
        <v>22</v>
      </c>
      <c r="F360" s="398" t="str">
        <f t="shared" si="251"/>
        <v/>
      </c>
    </row>
    <row r="361" spans="1:6" x14ac:dyDescent="0.3">
      <c r="A361" s="401" t="str">
        <f t="shared" ref="A361" si="257">A339</f>
        <v>Turnout</v>
      </c>
      <c r="B361" s="401" t="str">
        <f t="shared" si="250"/>
        <v>Turnout: % of Voting-age Citizens: 2020:</v>
      </c>
      <c r="C361" s="402" t="str">
        <f>IF(F361="","",IF(F361=3,INDEX(Report!$A$61:$T$117,E361,20),IF(OR(F361=7,F361=8,F361=9,F361=14,F361=17),TEXT(INDEX(Report!$A$1:$T$57,E361,F361),"0%"),IF(F361=5,TEXT(INDEX(Report!$A$1:$T$57,E361,F361),"$#,##0"),INDEX(Report!$A$1:$T$57,E361,F361)))))</f>
        <v>73%</v>
      </c>
      <c r="D361" s="403">
        <f>IF(F361="","",IF(F361=2,D$1,IF(F361=3,INDEX(Report!$A$1:$T$57,E361,20),INDEX(Report!$A$61:$T$117,E361,F361)-0.2)))</f>
        <v>3.6558404832710218</v>
      </c>
      <c r="E361" s="402">
        <f t="shared" si="243"/>
        <v>22</v>
      </c>
      <c r="F361" s="402">
        <f t="shared" si="251"/>
        <v>7</v>
      </c>
    </row>
    <row r="362" spans="1:6" x14ac:dyDescent="0.3">
      <c r="A362" s="401" t="str">
        <f t="shared" ref="A362" si="258">A340</f>
        <v>Turnout</v>
      </c>
      <c r="B362" s="401" t="str">
        <f t="shared" si="250"/>
        <v>Ratio of 18-24 Turnout to 25+ Turnout: 2020:</v>
      </c>
      <c r="C362" s="402" t="str">
        <f>IF(F362="","",IF(F362=3,INDEX(Report!$A$61:$T$117,E362,20),IF(OR(F362=7,F362=8,F362=9,F362=14,F362=17),TEXT(INDEX(Report!$A$1:$T$57,E362,F362),"0%"),IF(F362=5,TEXT(INDEX(Report!$A$1:$T$57,E362,F362),"$#,##0"),INDEX(Report!$A$1:$T$57,E362,F362)))))</f>
        <v>89%</v>
      </c>
      <c r="D362" s="403">
        <f>IF(F362="","",IF(F362=2,D$1,IF(F362=3,INDEX(Report!$A$1:$T$57,E362,20),INDEX(Report!$A$61:$T$117,E362,F362)-0.2)))</f>
        <v>3.8875421128153826</v>
      </c>
      <c r="E362" s="402">
        <f t="shared" si="243"/>
        <v>22</v>
      </c>
      <c r="F362" s="402">
        <f t="shared" si="251"/>
        <v>8</v>
      </c>
    </row>
    <row r="363" spans="1:6" x14ac:dyDescent="0.3">
      <c r="A363" s="401" t="str">
        <f t="shared" ref="A363" si="259">A341</f>
        <v>Turnout</v>
      </c>
      <c r="B363" s="401" t="str">
        <f t="shared" si="250"/>
        <v>Ratio of Minority Turnout to White Turnout: 2020:</v>
      </c>
      <c r="C363" s="402" t="str">
        <f>IF(F363="","",IF(F363=3,INDEX(Report!$A$61:$T$117,E363,20),IF(OR(F363=7,F363=8,F363=9,F363=14,F363=17),TEXT(INDEX(Report!$A$1:$T$57,E363,F363),"0%"),IF(F363=5,TEXT(INDEX(Report!$A$1:$T$57,E363,F363),"$#,##0"),INDEX(Report!$A$1:$T$57,E363,F363)))))</f>
        <v>69%</v>
      </c>
      <c r="D363" s="403">
        <f>IF(F363="","",IF(F363=2,D$1,IF(F363=3,INDEX(Report!$A$1:$T$57,E363,20),INDEX(Report!$A$61:$T$117,E363,F363)-0.2)))</f>
        <v>1.6948598845253151</v>
      </c>
      <c r="E363" s="402">
        <f t="shared" si="243"/>
        <v>22</v>
      </c>
      <c r="F363" s="402">
        <f t="shared" si="251"/>
        <v>9</v>
      </c>
    </row>
    <row r="364" spans="1:6" s="397" customFormat="1" x14ac:dyDescent="0.3">
      <c r="A364" s="397" t="str">
        <f t="shared" ref="A364" si="260">A342</f>
        <v>Access</v>
      </c>
      <c r="B364" s="397" t="str">
        <f t="shared" si="250"/>
        <v>ACCESS TO VOTING</v>
      </c>
      <c r="C364" s="398" t="str">
        <f>IF(F364="","",IF(F364=3,INDEX(Report!$A$61:$T$117,E364,20),IF(OR(F364=7,F364=8,F364=9,F364=14,F364=17),TEXT(INDEX(Report!$A$1:$T$57,E364,F364),"0%"),IF(F364=5,TEXT(INDEX(Report!$A$1:$T$57,E364,F364),"$#,##0"),INDEX(Report!$A$1:$T$57,E364,F364)))))</f>
        <v/>
      </c>
      <c r="D364" s="399" t="str">
        <f>IF(F364="","",IF(F364=2,D$1,IF(F364=3,INDEX(Report!$A$1:$T$57,E364,20),INDEX(Report!$A$61:$T$117,E364,F364)-0.2)))</f>
        <v/>
      </c>
      <c r="E364" s="398">
        <f t="shared" si="243"/>
        <v>22</v>
      </c>
      <c r="F364" s="398" t="str">
        <f t="shared" si="251"/>
        <v/>
      </c>
    </row>
    <row r="365" spans="1:6" x14ac:dyDescent="0.3">
      <c r="A365" s="401" t="str">
        <f t="shared" ref="A365" si="261">A343</f>
        <v>Access</v>
      </c>
      <c r="B365" s="401" t="str">
        <f t="shared" si="250"/>
        <v>Weekend Early Voting: State Minimum 2021:</v>
      </c>
      <c r="C365" s="402" t="str">
        <f>IF(F365="","",IF(F365=3,INDEX(Report!$A$61:$T$117,E365,20),IF(OR(F365=7,F365=8,F365=9,F365=14,F365=17),TEXT(INDEX(Report!$A$1:$T$57,E365,F365),"0%"),IF(F365=5,TEXT(INDEX(Report!$A$1:$T$57,E365,F365),"$#,##0"),INDEX(Report!$A$1:$T$57,E365,F365)))))</f>
        <v>No rule</v>
      </c>
      <c r="D365" s="403">
        <f>IF(F365="","",IF(F365=2,D$1,IF(F365=3,INDEX(Report!$A$1:$T$57,E365,20),INDEX(Report!$A$61:$T$117,E365,F365)-0.2)))</f>
        <v>0</v>
      </c>
      <c r="E365" s="402">
        <f t="shared" si="243"/>
        <v>22</v>
      </c>
      <c r="F365" s="402">
        <f t="shared" si="251"/>
        <v>10</v>
      </c>
    </row>
    <row r="366" spans="1:6" x14ac:dyDescent="0.3">
      <c r="A366" s="401" t="str">
        <f t="shared" ref="A366" si="262">A344</f>
        <v>Access</v>
      </c>
      <c r="B366" s="401" t="str">
        <f t="shared" si="250"/>
        <v>Access to Vote by Mail (VBM): 2020:</v>
      </c>
      <c r="C366" s="402" t="str">
        <f>IF(F366="","",IF(F366=3,INDEX(Report!$A$61:$T$117,E366,20),IF(OR(F366=7,F366=8,F366=9,F366=14,F366=17),TEXT(INDEX(Report!$A$1:$T$57,E366,F366),"0%"),IF(F366=5,TEXT(INDEX(Report!$A$1:$T$57,E366,F366),"$#,##0"),INDEX(Report!$A$1:$T$57,E366,F366)))))</f>
        <v>Broad VBM: Applic.sent to all</v>
      </c>
      <c r="D366" s="403">
        <f>IF(F366="","",IF(F366=2,D$1,IF(F366=3,INDEX(Report!$A$1:$T$57,E366,20),INDEX(Report!$A$61:$T$117,E366,F366)-0.2)))</f>
        <v>1</v>
      </c>
      <c r="E366" s="402">
        <f t="shared" si="243"/>
        <v>22</v>
      </c>
      <c r="F366" s="402">
        <f t="shared" si="251"/>
        <v>11</v>
      </c>
    </row>
    <row r="367" spans="1:6" x14ac:dyDescent="0.3">
      <c r="A367" s="401" t="str">
        <f t="shared" ref="A367" si="263">A345</f>
        <v>Access</v>
      </c>
      <c r="B367" s="401" t="str">
        <f t="shared" si="250"/>
        <v>Number of Days when Voters Can Cure Signature Problems after Election Day:</v>
      </c>
      <c r="C367" s="402">
        <f>IF(F367="","",IF(F367=3,INDEX(Report!$A$61:$T$117,E367,20),IF(OR(F367=7,F367=8,F367=9,F367=14,F367=17),TEXT(INDEX(Report!$A$1:$T$57,E367,F367),"0%"),IF(F367=5,TEXT(INDEX(Report!$A$1:$T$57,E367,F367),"$#,##0"),INDEX(Report!$A$1:$T$57,E367,F367)))))</f>
        <v>0</v>
      </c>
      <c r="D367" s="403">
        <f>IF(F367="","",IF(F367=2,D$1,IF(F367=3,INDEX(Report!$A$1:$T$57,E367,20),INDEX(Report!$A$61:$T$117,E367,F367)-0.2)))</f>
        <v>1</v>
      </c>
      <c r="E367" s="402">
        <f t="shared" si="243"/>
        <v>22</v>
      </c>
      <c r="F367" s="402">
        <f t="shared" si="251"/>
        <v>12</v>
      </c>
    </row>
    <row r="368" spans="1:6" x14ac:dyDescent="0.3">
      <c r="A368" s="401" t="str">
        <f t="shared" ref="A368" si="264">A346</f>
        <v>Access</v>
      </c>
      <c r="B368" s="401" t="str">
        <f t="shared" si="250"/>
        <v>Do They Maintain VBM List Well with Address Changes &amp; Deaths?</v>
      </c>
      <c r="C368" s="402" t="str">
        <f>IF(F368="","",IF(F368=3,INDEX(Report!$A$61:$T$117,E368,20),IF(OR(F368=7,F368=8,F368=9,F368=14,F368=17),TEXT(INDEX(Report!$A$1:$T$57,E368,F368),"0%"),IF(F368=5,TEXT(INDEX(Report!$A$1:$T$57,E368,F368),"$#,##0"),INDEX(Report!$A$1:$T$57,E368,F368)))))</f>
        <v>Yes</v>
      </c>
      <c r="D368" s="403">
        <f>IF(F368="","",IF(F368=2,D$1,IF(F368=3,INDEX(Report!$A$1:$T$57,E368,20),INDEX(Report!$A$61:$T$117,E368,F368)-0.2)))</f>
        <v>5</v>
      </c>
      <c r="E368" s="402">
        <f t="shared" si="243"/>
        <v>22</v>
      </c>
      <c r="F368" s="402">
        <f t="shared" si="251"/>
        <v>13</v>
      </c>
    </row>
    <row r="369" spans="1:6" x14ac:dyDescent="0.3">
      <c r="A369" s="401" t="str">
        <f t="shared" ref="A369" si="265">A347</f>
        <v>Access</v>
      </c>
      <c r="B369" s="401" t="str">
        <f t="shared" si="250"/>
        <v>Extent of Review of VBM: Rejection Rate: 2018:</v>
      </c>
      <c r="C369" s="402" t="str">
        <f>IF(F369="","",IF(F369=3,INDEX(Report!$A$61:$T$117,E369,20),IF(OR(F369=7,F369=8,F369=9,F369=14,F369=17),TEXT(INDEX(Report!$A$1:$T$57,E369,F369),"0%"),IF(F369=5,TEXT(INDEX(Report!$A$1:$T$57,E369,F369),"$#,##0"),INDEX(Report!$A$1:$T$57,E369,F369)))))</f>
        <v>No signature checks</v>
      </c>
      <c r="D369" s="403">
        <f>IF(F369="","",IF(F369=2,D$1,IF(F369=3,INDEX(Report!$A$1:$T$57,E369,20),INDEX(Report!$A$61:$T$117,E369,F369)-0.2)))</f>
        <v>0</v>
      </c>
      <c r="E369" s="402">
        <f t="shared" si="243"/>
        <v>22</v>
      </c>
      <c r="F369" s="402">
        <f t="shared" si="251"/>
        <v>14</v>
      </c>
    </row>
    <row r="370" spans="1:6" s="397" customFormat="1" x14ac:dyDescent="0.3">
      <c r="A370" s="397" t="str">
        <f t="shared" ref="A370" si="266">A348</f>
        <v>Checking</v>
      </c>
      <c r="B370" s="397" t="str">
        <f t="shared" si="250"/>
        <v>CHECKING ELECTION RESULTS</v>
      </c>
      <c r="C370" s="398" t="str">
        <f>IF(F370="","",IF(F370=3,INDEX(Report!$A$61:$T$117,E370,20),IF(OR(F370=7,F370=8,F370=9,F370=14,F370=17),TEXT(INDEX(Report!$A$1:$T$57,E370,F370),"0%"),IF(F370=5,TEXT(INDEX(Report!$A$1:$T$57,E370,F370),"$#,##0"),INDEX(Report!$A$1:$T$57,E370,F370)))))</f>
        <v/>
      </c>
      <c r="D370" s="399" t="str">
        <f>IF(F370="","",IF(F370=2,D$1,IF(F370=3,INDEX(Report!$A$1:$T$57,E370,20),INDEX(Report!$A$61:$T$117,E370,F370)-0.2)))</f>
        <v/>
      </c>
      <c r="E370" s="398">
        <f t="shared" si="243"/>
        <v>22</v>
      </c>
      <c r="F370" s="398" t="str">
        <f t="shared" si="251"/>
        <v/>
      </c>
    </row>
    <row r="371" spans="1:6" x14ac:dyDescent="0.3">
      <c r="A371" s="401" t="str">
        <f t="shared" ref="A371" si="267">A349</f>
        <v>Checking</v>
      </c>
      <c r="B371" s="401" t="str">
        <f t="shared" si="250"/>
        <v>Handmarked Paper Ballots or Printed by Touchscreen? 2022:</v>
      </c>
      <c r="C371" s="402" t="str">
        <f>IF(F371="","",IF(F371=3,INDEX(Report!$A$61:$T$117,E371,20),IF(OR(F371=7,F371=8,F371=9,F371=14,F371=17),TEXT(INDEX(Report!$A$1:$T$57,E371,F371),"0%"),IF(F371=5,TEXT(INDEX(Report!$A$1:$T$57,E371,F371),"$#,##0"),INDEX(Report!$A$1:$T$57,E371,F371)))))</f>
        <v>Handmark. Touchscreen can print ballot for accessibility</v>
      </c>
      <c r="D371" s="403">
        <f>IF(F371="","",IF(F371=2,D$1,IF(F371=3,INDEX(Report!$A$1:$T$57,E371,20),INDEX(Report!$A$61:$T$117,E371,F371)-0.2)))</f>
        <v>5</v>
      </c>
      <c r="E371" s="402">
        <f t="shared" si="243"/>
        <v>22</v>
      </c>
      <c r="F371" s="402">
        <f t="shared" si="251"/>
        <v>15</v>
      </c>
    </row>
    <row r="372" spans="1:6" x14ac:dyDescent="0.3">
      <c r="A372" s="401" t="str">
        <f t="shared" ref="A372" si="268">A350</f>
        <v>Checking</v>
      </c>
      <c r="B372" s="401" t="str">
        <f t="shared" si="250"/>
        <v>Do They Audit Results by Hand Tallying Some Ballots?</v>
      </c>
      <c r="C372" s="402" t="str">
        <f>IF(F372="","",IF(F372=3,INDEX(Report!$A$61:$T$117,E372,20),IF(OR(F372=7,F372=8,F372=9,F372=14,F372=17),TEXT(INDEX(Report!$A$1:$T$57,E372,F372),"0%"),IF(F372=5,TEXT(INDEX(Report!$A$1:$T$57,E372,F372),"$#,##0"),INDEX(Report!$A$1:$T$57,E372,F372)))))</f>
        <v>Hand tally</v>
      </c>
      <c r="D372" s="403">
        <f>IF(F372="","",IF(F372=2,D$1,IF(F372=3,INDEX(Report!$A$1:$T$57,E372,20),INDEX(Report!$A$61:$T$117,E372,F372)-0.2)))</f>
        <v>5</v>
      </c>
      <c r="E372" s="402">
        <f t="shared" si="243"/>
        <v>22</v>
      </c>
      <c r="F372" s="402">
        <f t="shared" si="251"/>
        <v>16</v>
      </c>
    </row>
    <row r="373" spans="1:6" x14ac:dyDescent="0.3">
      <c r="A373" s="401" t="str">
        <f t="shared" ref="A373" si="269">A351</f>
        <v>Checking</v>
      </c>
      <c r="B373" s="401" t="str">
        <f t="shared" si="250"/>
        <v>How Big Is Audit Sample?</v>
      </c>
      <c r="C373" s="402" t="str">
        <f>IF(F373="","",IF(F373=3,INDEX(Report!$A$61:$T$117,E373,20),IF(OR(F373=7,F373=8,F373=9,F373=14,F373=17),TEXT(INDEX(Report!$A$1:$T$57,E373,F373),"0%"),IF(F373=5,TEXT(INDEX(Report!$A$1:$T$57,E373,F373),"$#,##0"),INDEX(Report!$A$1:$T$57,E373,F373)))))</f>
        <v>?</v>
      </c>
      <c r="D373" s="403">
        <f>IF(F373="","",IF(F373=2,D$1,IF(F373=3,INDEX(Report!$A$1:$T$57,E373,20),INDEX(Report!$A$61:$T$117,E373,F373)-0.2)))</f>
        <v>3</v>
      </c>
      <c r="E373" s="402">
        <f t="shared" si="243"/>
        <v>22</v>
      </c>
      <c r="F373" s="402">
        <f t="shared" si="251"/>
        <v>17</v>
      </c>
    </row>
    <row r="374" spans="1:6" x14ac:dyDescent="0.3">
      <c r="A374" s="401" t="str">
        <f t="shared" ref="A374" si="270">A352</f>
        <v>Checking</v>
      </c>
      <c r="B374" s="401" t="str">
        <f t="shared" si="250"/>
        <v>Number of Contests Audited:</v>
      </c>
      <c r="C374" s="402">
        <f>IF(F374="","",IF(F374=3,INDEX(Report!$A$61:$T$117,E374,20),IF(OR(F374=7,F374=8,F374=9,F374=14,F374=17),TEXT(INDEX(Report!$A$1:$T$57,E374,F374),"0%"),IF(F374=5,TEXT(INDEX(Report!$A$1:$T$57,E374,F374),"$#,##0"),INDEX(Report!$A$1:$T$57,E374,F374)))))</f>
        <v>1</v>
      </c>
      <c r="D374" s="403">
        <f>IF(F374="","",IF(F374=2,D$1,IF(F374=3,INDEX(Report!$A$1:$T$57,E374,20),INDEX(Report!$A$61:$T$117,E374,F374)-0.2)))</f>
        <v>0.49999999999999994</v>
      </c>
      <c r="E374" s="402">
        <f t="shared" si="243"/>
        <v>22</v>
      </c>
      <c r="F374" s="402">
        <f t="shared" si="251"/>
        <v>18</v>
      </c>
    </row>
    <row r="375" spans="1:6" x14ac:dyDescent="0.3">
      <c r="A375" s="401" t="str">
        <f t="shared" ref="A375" si="271">A353</f>
        <v>Checking</v>
      </c>
      <c r="B375" s="401" t="str">
        <f t="shared" si="250"/>
        <v>Can Public Recount with Copies of Ballots?</v>
      </c>
      <c r="C375" s="402" t="str">
        <f>IF(F375="","",IF(F375=3,INDEX(Report!$A$61:$T$117,E375,20),IF(OR(F375=7,F375=8,F375=9,F375=14,F375=17),TEXT(INDEX(Report!$A$1:$T$57,E375,F375),"0%"),IF(F375=5,TEXT(INDEX(Report!$A$1:$T$57,E375,F375),"$#,##0"),INDEX(Report!$A$1:$T$57,E375,F375)))))</f>
        <v>Unknown release policy</v>
      </c>
      <c r="D375" s="403">
        <f>IF(F375="","",IF(F375=2,D$1,IF(F375=3,INDEX(Report!$A$1:$T$57,E375,20),INDEX(Report!$A$61:$T$117,E375,F375)-0.2)))</f>
        <v>3</v>
      </c>
      <c r="E375" s="402">
        <f t="shared" si="243"/>
        <v>22</v>
      </c>
      <c r="F375" s="402">
        <f t="shared" si="251"/>
        <v>19</v>
      </c>
    </row>
    <row r="376" spans="1:6" s="397" customFormat="1" x14ac:dyDescent="0.3">
      <c r="A376" s="397" t="str">
        <f>A354</f>
        <v>State</v>
      </c>
      <c r="B376" s="397" t="str">
        <f>B354</f>
        <v>|</v>
      </c>
      <c r="C376" s="398" t="str">
        <f>IF(F376="","",IF(F376=3,INDEX(Report!$A$61:$T$117,E376,20),IF(OR(F376=7,F376=8,F376=9,F376=14,F376=17),TEXT(INDEX(Report!$A$1:$T$57,E376,F376),"0%"),IF(F376=5,TEXT(INDEX(Report!$A$1:$T$57,E376,F376),"$#,##0"),INDEX(Report!$A$1:$T$57,E376,F376)))))</f>
        <v>Kansas</v>
      </c>
      <c r="D376" s="399" t="str">
        <f>IF(F376="","",IF(F376=2,D$1,IF(F376=3,INDEX(Report!$A$1:$T$57,E376,20),INDEX(Report!$A$61:$T$117,E376,F376)-0.2)))</f>
        <v>Score (Scale 0-5)</v>
      </c>
      <c r="E376" s="398">
        <f t="shared" si="243"/>
        <v>23</v>
      </c>
      <c r="F376" s="398">
        <f>IF(F354&lt;&gt;"",F354,"")</f>
        <v>2</v>
      </c>
    </row>
    <row r="377" spans="1:6" s="397" customFormat="1" x14ac:dyDescent="0.3">
      <c r="A377" s="397" t="str">
        <f>A355</f>
        <v>Grade</v>
      </c>
      <c r="B377" s="397" t="str">
        <f t="shared" ref="B377:B440" si="272">B355</f>
        <v>Overall Grade, Total score is on scale 0-80 (item scores are 0-5)</v>
      </c>
      <c r="C377" s="398" t="str">
        <f>IF(F377="","",IF(F377=3,INDEX(Report!$A$61:$T$117,E377,20),IF(OR(F377=7,F377=8,F377=9,F377=14,F377=17),TEXT(INDEX(Report!$A$1:$T$57,E377,F377),"0%"),IF(F377=5,TEXT(INDEX(Report!$A$1:$T$57,E377,F377),"$#,##0"),INDEX(Report!$A$1:$T$57,E377,F377)))))</f>
        <v>B</v>
      </c>
      <c r="D377" s="399">
        <f>IF(F377="","",IF(F377=2,D$1,IF(F377=3,INDEX(Report!$A$1:$T$57,E377,20),INDEX(Report!$A$61:$T$117,E377,F377)-0.2)))</f>
        <v>41.155242371418446</v>
      </c>
      <c r="E377" s="398">
        <f t="shared" si="243"/>
        <v>23</v>
      </c>
      <c r="F377" s="398">
        <f t="shared" ref="F377:F440" si="273">IF(F355&lt;&gt;"",F355,"")</f>
        <v>3</v>
      </c>
    </row>
    <row r="378" spans="1:6" s="397" customFormat="1" x14ac:dyDescent="0.3">
      <c r="A378" s="397" t="str">
        <f t="shared" ref="A378" si="274">A356</f>
        <v>Campaigns</v>
      </c>
      <c r="B378" s="397" t="str">
        <f t="shared" si="272"/>
        <v>CAMPAIGNS</v>
      </c>
      <c r="C378" s="398" t="str">
        <f>IF(F378="","",IF(F378=3,INDEX(Report!$A$61:$T$117,E378,20),IF(OR(F378=7,F378=8,F378=9,F378=14,F378=17),TEXT(INDEX(Report!$A$1:$T$57,E378,F378),"0%"),IF(F378=5,TEXT(INDEX(Report!$A$1:$T$57,E378,F378),"$#,##0"),INDEX(Report!$A$1:$T$57,E378,F378)))))</f>
        <v/>
      </c>
      <c r="D378" s="399" t="str">
        <f>IF(F378="","",IF(F378=2,D$1,IF(F378=3,INDEX(Report!$A$1:$T$57,E378,20),INDEX(Report!$A$61:$T$117,E378,F378)-0.2)))</f>
        <v/>
      </c>
      <c r="E378" s="398">
        <f t="shared" si="243"/>
        <v>23</v>
      </c>
      <c r="F378" s="398" t="str">
        <f t="shared" si="273"/>
        <v/>
      </c>
    </row>
    <row r="379" spans="1:6" x14ac:dyDescent="0.3">
      <c r="A379" s="401" t="str">
        <f t="shared" ref="A379" si="275">A357</f>
        <v>Campaigns</v>
      </c>
      <c r="B379" s="401" t="str">
        <f t="shared" si="272"/>
        <v>Nonpartisan or Bipartisan Redistricting to Avoid Gerrymanders</v>
      </c>
      <c r="C379" s="402" t="str">
        <f>IF(F379="","",IF(F379=3,INDEX(Report!$A$61:$T$117,E379,20),IF(OR(F379=7,F379=8,F379=9,F379=14,F379=17),TEXT(INDEX(Report!$A$1:$T$57,E379,F379),"0%"),IF(F379=5,TEXT(INDEX(Report!$A$1:$T$57,E379,F379),"$#,##0"),INDEX(Report!$A$1:$T$57,E379,F379)))))</f>
        <v>No</v>
      </c>
      <c r="D379" s="403">
        <f>IF(F379="","",IF(F379=2,D$1,IF(F379=3,INDEX(Report!$A$1:$T$57,E379,20),INDEX(Report!$A$61:$T$117,E379,F379)-0.2)))</f>
        <v>0</v>
      </c>
      <c r="E379" s="402">
        <f t="shared" si="243"/>
        <v>23</v>
      </c>
      <c r="F379" s="402">
        <f t="shared" si="273"/>
        <v>4</v>
      </c>
    </row>
    <row r="380" spans="1:6" x14ac:dyDescent="0.3">
      <c r="A380" s="401" t="str">
        <f t="shared" ref="A380" si="276">A358</f>
        <v>Campaigns</v>
      </c>
      <c r="B380" s="401" t="str">
        <f t="shared" si="272"/>
        <v>Contribution Limit per 4 Years per Candidate</v>
      </c>
      <c r="C380" s="402" t="str">
        <f>IF(F380="","",IF(F380=3,INDEX(Report!$A$61:$T$117,E380,20),IF(OR(F380=7,F380=8,F380=9,F380=14,F380=17),TEXT(INDEX(Report!$A$1:$T$57,E380,F380),"0%"),IF(F380=5,TEXT(INDEX(Report!$A$1:$T$57,E380,F380),"$#,##0"),INDEX(Report!$A$1:$T$57,E380,F380)))))</f>
        <v>$2,000</v>
      </c>
      <c r="D380" s="403">
        <f>IF(F380="","",IF(F380=2,D$1,IF(F380=3,INDEX(Report!$A$1:$T$57,E380,20),INDEX(Report!$A$61:$T$117,E380,F380)-0.2)))</f>
        <v>4</v>
      </c>
      <c r="E380" s="402">
        <f t="shared" si="243"/>
        <v>23</v>
      </c>
      <c r="F380" s="402">
        <f t="shared" si="273"/>
        <v>5</v>
      </c>
    </row>
    <row r="381" spans="1:6" x14ac:dyDescent="0.3">
      <c r="A381" s="401" t="str">
        <f t="shared" ref="A381" si="277">A359</f>
        <v>Campaigns</v>
      </c>
      <c r="B381" s="401" t="str">
        <f t="shared" si="272"/>
        <v>Public Campaign Finance for Governor+Legislature:</v>
      </c>
      <c r="C381" s="402" t="str">
        <f>IF(F381="","",IF(F381=3,INDEX(Report!$A$61:$T$117,E381,20),IF(OR(F381=7,F381=8,F381=9,F381=14,F381=17),TEXT(INDEX(Report!$A$1:$T$57,E381,F381),"0%"),IF(F381=5,TEXT(INDEX(Report!$A$1:$T$57,E381,F381),"$#,##0"),INDEX(Report!$A$1:$T$57,E381,F381)))))</f>
        <v>Neither</v>
      </c>
      <c r="D381" s="403">
        <f>IF(F381="","",IF(F381=2,D$1,IF(F381=3,INDEX(Report!$A$1:$T$57,E381,20),INDEX(Report!$A$61:$T$117,E381,F381)-0.2)))</f>
        <v>0</v>
      </c>
      <c r="E381" s="402">
        <f t="shared" si="243"/>
        <v>23</v>
      </c>
      <c r="F381" s="402">
        <f t="shared" si="273"/>
        <v>6</v>
      </c>
    </row>
    <row r="382" spans="1:6" s="397" customFormat="1" x14ac:dyDescent="0.3">
      <c r="A382" s="397" t="str">
        <f t="shared" ref="A382" si="278">A360</f>
        <v>Turnout</v>
      </c>
      <c r="B382" s="397" t="str">
        <f t="shared" si="272"/>
        <v>TURNOUT</v>
      </c>
      <c r="C382" s="398" t="str">
        <f>IF(F382="","",IF(F382=3,INDEX(Report!$A$61:$T$117,E382,20),IF(OR(F382=7,F382=8,F382=9,F382=14,F382=17),TEXT(INDEX(Report!$A$1:$T$57,E382,F382),"0%"),IF(F382=5,TEXT(INDEX(Report!$A$1:$T$57,E382,F382),"$#,##0"),INDEX(Report!$A$1:$T$57,E382,F382)))))</f>
        <v/>
      </c>
      <c r="D382" s="399" t="str">
        <f>IF(F382="","",IF(F382=2,D$1,IF(F382=3,INDEX(Report!$A$1:$T$57,E382,20),INDEX(Report!$A$61:$T$117,E382,F382)-0.2)))</f>
        <v/>
      </c>
      <c r="E382" s="398">
        <f t="shared" si="243"/>
        <v>23</v>
      </c>
      <c r="F382" s="398" t="str">
        <f t="shared" si="273"/>
        <v/>
      </c>
    </row>
    <row r="383" spans="1:6" x14ac:dyDescent="0.3">
      <c r="A383" s="401" t="str">
        <f t="shared" ref="A383" si="279">A361</f>
        <v>Turnout</v>
      </c>
      <c r="B383" s="401" t="str">
        <f t="shared" si="272"/>
        <v>Turnout: % of Voting-age Citizens: 2020:</v>
      </c>
      <c r="C383" s="402" t="str">
        <f>IF(F383="","",IF(F383=3,INDEX(Report!$A$61:$T$117,E383,20),IF(OR(F383=7,F383=8,F383=9,F383=14,F383=17),TEXT(INDEX(Report!$A$1:$T$57,E383,F383),"0%"),IF(F383=5,TEXT(INDEX(Report!$A$1:$T$57,E383,F383),"$#,##0"),INDEX(Report!$A$1:$T$57,E383,F383)))))</f>
        <v>66%</v>
      </c>
      <c r="D383" s="403">
        <f>IF(F383="","",IF(F383=2,D$1,IF(F383=3,INDEX(Report!$A$1:$T$57,E383,20),INDEX(Report!$A$61:$T$117,E383,F383)-0.2)))</f>
        <v>2.1766122036185669</v>
      </c>
      <c r="E383" s="402">
        <f t="shared" si="243"/>
        <v>23</v>
      </c>
      <c r="F383" s="402">
        <f t="shared" si="273"/>
        <v>7</v>
      </c>
    </row>
    <row r="384" spans="1:6" x14ac:dyDescent="0.3">
      <c r="A384" s="401" t="str">
        <f t="shared" ref="A384" si="280">A362</f>
        <v>Turnout</v>
      </c>
      <c r="B384" s="401" t="str">
        <f t="shared" si="272"/>
        <v>Ratio of 18-24 Turnout to 25+ Turnout: 2020:</v>
      </c>
      <c r="C384" s="402" t="str">
        <f>IF(F384="","",IF(F384=3,INDEX(Report!$A$61:$T$117,E384,20),IF(OR(F384=7,F384=8,F384=9,F384=14,F384=17),TEXT(INDEX(Report!$A$1:$T$57,E384,F384),"0%"),IF(F384=5,TEXT(INDEX(Report!$A$1:$T$57,E384,F384),"$#,##0"),INDEX(Report!$A$1:$T$57,E384,F384)))))</f>
        <v>79%</v>
      </c>
      <c r="D384" s="403">
        <f>IF(F384="","",IF(F384=2,D$1,IF(F384=3,INDEX(Report!$A$1:$T$57,E384,20),INDEX(Report!$A$61:$T$117,E384,F384)-0.2)))</f>
        <v>2.9650195809563837</v>
      </c>
      <c r="E384" s="402">
        <f t="shared" si="243"/>
        <v>23</v>
      </c>
      <c r="F384" s="402">
        <f t="shared" si="273"/>
        <v>8</v>
      </c>
    </row>
    <row r="385" spans="1:6" x14ac:dyDescent="0.3">
      <c r="A385" s="401" t="str">
        <f t="shared" ref="A385" si="281">A363</f>
        <v>Turnout</v>
      </c>
      <c r="B385" s="401" t="str">
        <f t="shared" si="272"/>
        <v>Ratio of Minority Turnout to White Turnout: 2020:</v>
      </c>
      <c r="C385" s="402" t="str">
        <f>IF(F385="","",IF(F385=3,INDEX(Report!$A$61:$T$117,E385,20),IF(OR(F385=7,F385=8,F385=9,F385=14,F385=17),TEXT(INDEX(Report!$A$1:$T$57,E385,F385),"0%"),IF(F385=5,TEXT(INDEX(Report!$A$1:$T$57,E385,F385),"$#,##0"),INDEX(Report!$A$1:$T$57,E385,F385)))))</f>
        <v>67%</v>
      </c>
      <c r="D385" s="403">
        <f>IF(F385="","",IF(F385=2,D$1,IF(F385=3,INDEX(Report!$A$1:$T$57,E385,20),INDEX(Report!$A$61:$T$117,E385,F385)-0.2)))</f>
        <v>1.5136105868435015</v>
      </c>
      <c r="E385" s="402">
        <f t="shared" si="243"/>
        <v>23</v>
      </c>
      <c r="F385" s="402">
        <f t="shared" si="273"/>
        <v>9</v>
      </c>
    </row>
    <row r="386" spans="1:6" s="397" customFormat="1" x14ac:dyDescent="0.3">
      <c r="A386" s="397" t="str">
        <f t="shared" ref="A386" si="282">A364</f>
        <v>Access</v>
      </c>
      <c r="B386" s="397" t="str">
        <f t="shared" si="272"/>
        <v>ACCESS TO VOTING</v>
      </c>
      <c r="C386" s="398" t="str">
        <f>IF(F386="","",IF(F386=3,INDEX(Report!$A$61:$T$117,E386,20),IF(OR(F386=7,F386=8,F386=9,F386=14,F386=17),TEXT(INDEX(Report!$A$1:$T$57,E386,F386),"0%"),IF(F386=5,TEXT(INDEX(Report!$A$1:$T$57,E386,F386),"$#,##0"),INDEX(Report!$A$1:$T$57,E386,F386)))))</f>
        <v/>
      </c>
      <c r="D386" s="399" t="str">
        <f>IF(F386="","",IF(F386=2,D$1,IF(F386=3,INDEX(Report!$A$1:$T$57,E386,20),INDEX(Report!$A$61:$T$117,E386,F386)-0.2)))</f>
        <v/>
      </c>
      <c r="E386" s="398">
        <f t="shared" si="243"/>
        <v>23</v>
      </c>
      <c r="F386" s="398" t="str">
        <f t="shared" si="273"/>
        <v/>
      </c>
    </row>
    <row r="387" spans="1:6" x14ac:dyDescent="0.3">
      <c r="A387" s="401" t="str">
        <f t="shared" ref="A387" si="283">A365</f>
        <v>Access</v>
      </c>
      <c r="B387" s="401" t="str">
        <f t="shared" si="272"/>
        <v>Weekend Early Voting: State Minimum 2021:</v>
      </c>
      <c r="C387" s="402" t="str">
        <f>IF(F387="","",IF(F387=3,INDEX(Report!$A$61:$T$117,E387,20),IF(OR(F387=7,F387=8,F387=9,F387=14,F387=17),TEXT(INDEX(Report!$A$1:$T$57,E387,F387),"0%"),IF(F387=5,TEXT(INDEX(Report!$A$1:$T$57,E387,F387),"$#,##0"),INDEX(Report!$A$1:$T$57,E387,F387)))))</f>
        <v>No rule</v>
      </c>
      <c r="D387" s="403">
        <f>IF(F387="","",IF(F387=2,D$1,IF(F387=3,INDEX(Report!$A$1:$T$57,E387,20),INDEX(Report!$A$61:$T$117,E387,F387)-0.2)))</f>
        <v>0</v>
      </c>
      <c r="E387" s="402">
        <f t="shared" si="243"/>
        <v>23</v>
      </c>
      <c r="F387" s="402">
        <f t="shared" si="273"/>
        <v>10</v>
      </c>
    </row>
    <row r="388" spans="1:6" x14ac:dyDescent="0.3">
      <c r="A388" s="401" t="str">
        <f t="shared" ref="A388" si="284">A366</f>
        <v>Access</v>
      </c>
      <c r="B388" s="401" t="str">
        <f t="shared" si="272"/>
        <v>Access to Vote by Mail (VBM): 2020:</v>
      </c>
      <c r="C388" s="402" t="str">
        <f>IF(F388="","",IF(F388=3,INDEX(Report!$A$61:$T$117,E388,20),IF(OR(F388=7,F388=8,F388=9,F388=14,F388=17),TEXT(INDEX(Report!$A$1:$T$57,E388,F388),"0%"),IF(F388=5,TEXT(INDEX(Report!$A$1:$T$57,E388,F388),"$#,##0"),INDEX(Report!$A$1:$T$57,E388,F388)))))</f>
        <v>Broad VBM: if Voter asks</v>
      </c>
      <c r="D388" s="403">
        <f>IF(F388="","",IF(F388=2,D$1,IF(F388=3,INDEX(Report!$A$1:$T$57,E388,20),INDEX(Report!$A$61:$T$117,E388,F388)-0.2)))</f>
        <v>3</v>
      </c>
      <c r="E388" s="402">
        <f t="shared" si="243"/>
        <v>23</v>
      </c>
      <c r="F388" s="402">
        <f t="shared" si="273"/>
        <v>11</v>
      </c>
    </row>
    <row r="389" spans="1:6" x14ac:dyDescent="0.3">
      <c r="A389" s="401" t="str">
        <f t="shared" ref="A389" si="285">A367</f>
        <v>Access</v>
      </c>
      <c r="B389" s="401" t="str">
        <f t="shared" si="272"/>
        <v>Number of Days when Voters Can Cure Signature Problems after Election Day:</v>
      </c>
      <c r="C389" s="402" t="str">
        <f>IF(F389="","",IF(F389=3,INDEX(Report!$A$61:$T$117,E389,20),IF(OR(F389=7,F389=8,F389=9,F389=14,F389=17),TEXT(INDEX(Report!$A$1:$T$57,E389,F389),"0%"),IF(F389=5,TEXT(INDEX(Report!$A$1:$T$57,E389,F389),"$#,##0"),INDEX(Report!$A$1:$T$57,E389,F389)))))</f>
        <v>No cure</v>
      </c>
      <c r="D389" s="403">
        <f>IF(F389="","",IF(F389=2,D$1,IF(F389=3,INDEX(Report!$A$1:$T$57,E389,20),INDEX(Report!$A$61:$T$117,E389,F389)-0.2)))</f>
        <v>0</v>
      </c>
      <c r="E389" s="402">
        <f t="shared" si="243"/>
        <v>23</v>
      </c>
      <c r="F389" s="402">
        <f t="shared" si="273"/>
        <v>12</v>
      </c>
    </row>
    <row r="390" spans="1:6" x14ac:dyDescent="0.3">
      <c r="A390" s="401" t="str">
        <f t="shared" ref="A390" si="286">A368</f>
        <v>Access</v>
      </c>
      <c r="B390" s="401" t="str">
        <f t="shared" si="272"/>
        <v>Do They Maintain VBM List Well with Address Changes &amp; Deaths?</v>
      </c>
      <c r="C390" s="402" t="str">
        <f>IF(F390="","",IF(F390=3,INDEX(Report!$A$61:$T$117,E390,20),IF(OR(F390=7,F390=8,F390=9,F390=14,F390=17),TEXT(INDEX(Report!$A$1:$T$57,E390,F390),"0%"),IF(F390=5,TEXT(INDEX(Report!$A$1:$T$57,E390,F390),"$#,##0"),INDEX(Report!$A$1:$T$57,E390,F390)))))</f>
        <v>Yes</v>
      </c>
      <c r="D390" s="403">
        <f>IF(F390="","",IF(F390=2,D$1,IF(F390=3,INDEX(Report!$A$1:$T$57,E390,20),INDEX(Report!$A$61:$T$117,E390,F390)-0.2)))</f>
        <v>5</v>
      </c>
      <c r="E390" s="402">
        <f t="shared" si="243"/>
        <v>23</v>
      </c>
      <c r="F390" s="402">
        <f t="shared" si="273"/>
        <v>13</v>
      </c>
    </row>
    <row r="391" spans="1:6" x14ac:dyDescent="0.3">
      <c r="A391" s="401" t="str">
        <f t="shared" ref="A391" si="287">A369</f>
        <v>Access</v>
      </c>
      <c r="B391" s="401" t="str">
        <f t="shared" si="272"/>
        <v>Extent of Review of VBM: Rejection Rate: 2018:</v>
      </c>
      <c r="C391" s="402" t="str">
        <f>IF(F391="","",IF(F391=3,INDEX(Report!$A$61:$T$117,E391,20),IF(OR(F391=7,F391=8,F391=9,F391=14,F391=17),TEXT(INDEX(Report!$A$1:$T$57,E391,F391),"0%"),IF(F391=5,TEXT(INDEX(Report!$A$1:$T$57,E391,F391),"$#,##0"),INDEX(Report!$A$1:$T$57,E391,F391)))))</f>
        <v>1%</v>
      </c>
      <c r="D391" s="403">
        <f>IF(F391="","",IF(F391=2,D$1,IF(F391=3,INDEX(Report!$A$1:$T$57,E391,20),INDEX(Report!$A$61:$T$117,E391,F391)-0.2)))</f>
        <v>5</v>
      </c>
      <c r="E391" s="402">
        <f t="shared" si="243"/>
        <v>23</v>
      </c>
      <c r="F391" s="402">
        <f t="shared" si="273"/>
        <v>14</v>
      </c>
    </row>
    <row r="392" spans="1:6" s="397" customFormat="1" x14ac:dyDescent="0.3">
      <c r="A392" s="397" t="str">
        <f t="shared" ref="A392" si="288">A370</f>
        <v>Checking</v>
      </c>
      <c r="B392" s="397" t="str">
        <f t="shared" si="272"/>
        <v>CHECKING ELECTION RESULTS</v>
      </c>
      <c r="C392" s="398" t="str">
        <f>IF(F392="","",IF(F392=3,INDEX(Report!$A$61:$T$117,E392,20),IF(OR(F392=7,F392=8,F392=9,F392=14,F392=17),TEXT(INDEX(Report!$A$1:$T$57,E392,F392),"0%"),IF(F392=5,TEXT(INDEX(Report!$A$1:$T$57,E392,F392),"$#,##0"),INDEX(Report!$A$1:$T$57,E392,F392)))))</f>
        <v/>
      </c>
      <c r="D392" s="399" t="str">
        <f>IF(F392="","",IF(F392=2,D$1,IF(F392=3,INDEX(Report!$A$1:$T$57,E392,20),INDEX(Report!$A$61:$T$117,E392,F392)-0.2)))</f>
        <v/>
      </c>
      <c r="E392" s="398">
        <f t="shared" si="243"/>
        <v>23</v>
      </c>
      <c r="F392" s="398" t="str">
        <f t="shared" si="273"/>
        <v/>
      </c>
    </row>
    <row r="393" spans="1:6" x14ac:dyDescent="0.3">
      <c r="A393" s="401" t="str">
        <f t="shared" ref="A393" si="289">A371</f>
        <v>Checking</v>
      </c>
      <c r="B393" s="401" t="str">
        <f t="shared" si="272"/>
        <v>Handmarked Paper Ballots or Printed by Touchscreen? 2022:</v>
      </c>
      <c r="C393" s="402" t="str">
        <f>IF(F393="","",IF(F393=3,INDEX(Report!$A$61:$T$117,E393,20),IF(OR(F393=7,F393=8,F393=9,F393=14,F393=17),TEXT(INDEX(Report!$A$1:$T$57,E393,F393),"0%"),IF(F393=5,TEXT(INDEX(Report!$A$1:$T$57,E393,F393),"$#,##0"),INDEX(Report!$A$1:$T$57,E393,F393)))))</f>
        <v>Screen prints28%. Handmark71%</v>
      </c>
      <c r="D393" s="403">
        <f>IF(F393="","",IF(F393=2,D$1,IF(F393=3,INDEX(Report!$A$1:$T$57,E393,20),INDEX(Report!$A$61:$T$117,E393,F393)-0.2)))</f>
        <v>4</v>
      </c>
      <c r="E393" s="402">
        <f t="shared" si="243"/>
        <v>23</v>
      </c>
      <c r="F393" s="402">
        <f t="shared" si="273"/>
        <v>15</v>
      </c>
    </row>
    <row r="394" spans="1:6" x14ac:dyDescent="0.3">
      <c r="A394" s="401" t="str">
        <f t="shared" ref="A394" si="290">A372</f>
        <v>Checking</v>
      </c>
      <c r="B394" s="401" t="str">
        <f t="shared" si="272"/>
        <v>Do They Audit Results by Hand Tallying Some Ballots?</v>
      </c>
      <c r="C394" s="402" t="str">
        <f>IF(F394="","",IF(F394=3,INDEX(Report!$A$61:$T$117,E394,20),IF(OR(F394=7,F394=8,F394=9,F394=14,F394=17),TEXT(INDEX(Report!$A$1:$T$57,E394,F394),"0%"),IF(F394=5,TEXT(INDEX(Report!$A$1:$T$57,E394,F394),"$#,##0"),INDEX(Report!$A$1:$T$57,E394,F394)))))</f>
        <v>Hand tally</v>
      </c>
      <c r="D394" s="403">
        <f>IF(F394="","",IF(F394=2,D$1,IF(F394=3,INDEX(Report!$A$1:$T$57,E394,20),INDEX(Report!$A$61:$T$117,E394,F394)-0.2)))</f>
        <v>5</v>
      </c>
      <c r="E394" s="402">
        <f t="shared" si="243"/>
        <v>23</v>
      </c>
      <c r="F394" s="402">
        <f t="shared" si="273"/>
        <v>16</v>
      </c>
    </row>
    <row r="395" spans="1:6" x14ac:dyDescent="0.3">
      <c r="A395" s="401" t="str">
        <f t="shared" ref="A395" si="291">A373</f>
        <v>Checking</v>
      </c>
      <c r="B395" s="401" t="str">
        <f t="shared" si="272"/>
        <v>How Big Is Audit Sample?</v>
      </c>
      <c r="C395" s="402" t="str">
        <f>IF(F395="","",IF(F395=3,INDEX(Report!$A$61:$T$117,E395,20),IF(OR(F395=7,F395=8,F395=9,F395=14,F395=17),TEXT(INDEX(Report!$A$1:$T$57,E395,F395),"0%"),IF(F395=5,TEXT(INDEX(Report!$A$1:$T$57,E395,F395),"$#,##0"),INDEX(Report!$A$1:$T$57,E395,F395)))))</f>
        <v>1%</v>
      </c>
      <c r="D395" s="403">
        <f>IF(F395="","",IF(F395=2,D$1,IF(F395=3,INDEX(Report!$A$1:$T$57,E395,20),INDEX(Report!$A$61:$T$117,E395,F395)-0.2)))</f>
        <v>3</v>
      </c>
      <c r="E395" s="402">
        <f t="shared" si="243"/>
        <v>23</v>
      </c>
      <c r="F395" s="402">
        <f t="shared" si="273"/>
        <v>17</v>
      </c>
    </row>
    <row r="396" spans="1:6" x14ac:dyDescent="0.3">
      <c r="A396" s="401" t="str">
        <f t="shared" ref="A396" si="292">A374</f>
        <v>Checking</v>
      </c>
      <c r="B396" s="401" t="str">
        <f t="shared" si="272"/>
        <v>Number of Contests Audited:</v>
      </c>
      <c r="C396" s="402" t="str">
        <f>IF(F396="","",IF(F396=3,INDEX(Report!$A$61:$T$117,E396,20),IF(OR(F396=7,F396=8,F396=9,F396=14,F396=17),TEXT(INDEX(Report!$A$1:$T$57,E396,F396),"0%"),IF(F396=5,TEXT(INDEX(Report!$A$1:$T$57,E396,F396),"$#,##0"),INDEX(Report!$A$1:$T$57,E396,F396)))))</f>
        <v>3-4</v>
      </c>
      <c r="D396" s="403">
        <f>IF(F396="","",IF(F396=2,D$1,IF(F396=3,INDEX(Report!$A$1:$T$57,E396,20),INDEX(Report!$A$61:$T$117,E396,F396)-0.2)))</f>
        <v>1.5</v>
      </c>
      <c r="E396" s="402">
        <f t="shared" si="243"/>
        <v>23</v>
      </c>
      <c r="F396" s="402">
        <f t="shared" si="273"/>
        <v>18</v>
      </c>
    </row>
    <row r="397" spans="1:6" x14ac:dyDescent="0.3">
      <c r="A397" s="401" t="str">
        <f t="shared" ref="A397" si="293">A375</f>
        <v>Checking</v>
      </c>
      <c r="B397" s="401" t="str">
        <f t="shared" si="272"/>
        <v>Can Public Recount with Copies of Ballots?</v>
      </c>
      <c r="C397" s="402" t="str">
        <f>IF(F397="","",IF(F397=3,INDEX(Report!$A$61:$T$117,E397,20),IF(OR(F397=7,F397=8,F397=9,F397=14,F397=17),TEXT(INDEX(Report!$A$1:$T$57,E397,F397),"0%"),IF(F397=5,TEXT(INDEX(Report!$A$1:$T$57,E397,F397),"$#,##0"),INDEX(Report!$A$1:$T$57,E397,F397)))))</f>
        <v>Yes after certification; but 28% DRE</v>
      </c>
      <c r="D397" s="403">
        <f>IF(F397="","",IF(F397=2,D$1,IF(F397=3,INDEX(Report!$A$1:$T$57,E397,20),INDEX(Report!$A$61:$T$117,E397,F397)-0.2)))</f>
        <v>4</v>
      </c>
      <c r="E397" s="402">
        <f t="shared" si="243"/>
        <v>23</v>
      </c>
      <c r="F397" s="402">
        <f t="shared" si="273"/>
        <v>19</v>
      </c>
    </row>
    <row r="398" spans="1:6" s="397" customFormat="1" x14ac:dyDescent="0.3">
      <c r="A398" s="397" t="str">
        <f>A376</f>
        <v>State</v>
      </c>
      <c r="B398" s="397" t="str">
        <f>B376</f>
        <v>|</v>
      </c>
      <c r="C398" s="398" t="str">
        <f>IF(F398="","",IF(F398=3,INDEX(Report!$A$61:$T$117,E398,20),IF(OR(F398=7,F398=8,F398=9,F398=14,F398=17),TEXT(INDEX(Report!$A$1:$T$57,E398,F398),"0%"),IF(F398=5,TEXT(INDEX(Report!$A$1:$T$57,E398,F398),"$#,##0"),INDEX(Report!$A$1:$T$57,E398,F398)))))</f>
        <v>Kentucky</v>
      </c>
      <c r="D398" s="399" t="str">
        <f>IF(F398="","",IF(F398=2,D$1,IF(F398=3,INDEX(Report!$A$1:$T$57,E398,20),INDEX(Report!$A$61:$T$117,E398,F398)-0.2)))</f>
        <v>Score (Scale 0-5)</v>
      </c>
      <c r="E398" s="398">
        <f t="shared" si="243"/>
        <v>24</v>
      </c>
      <c r="F398" s="398">
        <f>IF(F376&lt;&gt;"",F376,"")</f>
        <v>2</v>
      </c>
    </row>
    <row r="399" spans="1:6" s="397" customFormat="1" x14ac:dyDescent="0.3">
      <c r="A399" s="397" t="str">
        <f>A377</f>
        <v>Grade</v>
      </c>
      <c r="B399" s="397" t="str">
        <f t="shared" si="272"/>
        <v>Overall Grade, Total score is on scale 0-80 (item scores are 0-5)</v>
      </c>
      <c r="C399" s="398" t="str">
        <f>IF(F399="","",IF(F399=3,INDEX(Report!$A$61:$T$117,E399,20),IF(OR(F399=7,F399=8,F399=9,F399=14,F399=17),TEXT(INDEX(Report!$A$1:$T$57,E399,F399),"0%"),IF(F399=5,TEXT(INDEX(Report!$A$1:$T$57,E399,F399),"$#,##0"),INDEX(Report!$A$1:$T$57,E399,F399)))))</f>
        <v>B</v>
      </c>
      <c r="D399" s="399">
        <f>IF(F399="","",IF(F399=2,D$1,IF(F399=3,INDEX(Report!$A$1:$T$57,E399,20),INDEX(Report!$A$61:$T$117,E399,F399)-0.2)))</f>
        <v>34.952423514949871</v>
      </c>
      <c r="E399" s="398">
        <f t="shared" si="243"/>
        <v>24</v>
      </c>
      <c r="F399" s="398">
        <f t="shared" si="273"/>
        <v>3</v>
      </c>
    </row>
    <row r="400" spans="1:6" s="397" customFormat="1" x14ac:dyDescent="0.3">
      <c r="A400" s="397" t="str">
        <f t="shared" ref="A400" si="294">A378</f>
        <v>Campaigns</v>
      </c>
      <c r="B400" s="397" t="str">
        <f t="shared" si="272"/>
        <v>CAMPAIGNS</v>
      </c>
      <c r="C400" s="398" t="str">
        <f>IF(F400="","",IF(F400=3,INDEX(Report!$A$61:$T$117,E400,20),IF(OR(F400=7,F400=8,F400=9,F400=14,F400=17),TEXT(INDEX(Report!$A$1:$T$57,E400,F400),"0%"),IF(F400=5,TEXT(INDEX(Report!$A$1:$T$57,E400,F400),"$#,##0"),INDEX(Report!$A$1:$T$57,E400,F400)))))</f>
        <v/>
      </c>
      <c r="D400" s="399" t="str">
        <f>IF(F400="","",IF(F400=2,D$1,IF(F400=3,INDEX(Report!$A$1:$T$57,E400,20),INDEX(Report!$A$61:$T$117,E400,F400)-0.2)))</f>
        <v/>
      </c>
      <c r="E400" s="398">
        <f t="shared" si="243"/>
        <v>24</v>
      </c>
      <c r="F400" s="398" t="str">
        <f t="shared" si="273"/>
        <v/>
      </c>
    </row>
    <row r="401" spans="1:6" x14ac:dyDescent="0.3">
      <c r="A401" s="401" t="str">
        <f t="shared" ref="A401" si="295">A379</f>
        <v>Campaigns</v>
      </c>
      <c r="B401" s="401" t="str">
        <f t="shared" si="272"/>
        <v>Nonpartisan or Bipartisan Redistricting to Avoid Gerrymanders</v>
      </c>
      <c r="C401" s="402" t="str">
        <f>IF(F401="","",IF(F401=3,INDEX(Report!$A$61:$T$117,E401,20),IF(OR(F401=7,F401=8,F401=9,F401=14,F401=17),TEXT(INDEX(Report!$A$1:$T$57,E401,F401),"0%"),IF(F401=5,TEXT(INDEX(Report!$A$1:$T$57,E401,F401),"$#,##0"),INDEX(Report!$A$1:$T$57,E401,F401)))))</f>
        <v>No</v>
      </c>
      <c r="D401" s="403">
        <f>IF(F401="","",IF(F401=2,D$1,IF(F401=3,INDEX(Report!$A$1:$T$57,E401,20),INDEX(Report!$A$61:$T$117,E401,F401)-0.2)))</f>
        <v>0</v>
      </c>
      <c r="E401" s="402">
        <f t="shared" si="243"/>
        <v>24</v>
      </c>
      <c r="F401" s="402">
        <f t="shared" si="273"/>
        <v>4</v>
      </c>
    </row>
    <row r="402" spans="1:6" x14ac:dyDescent="0.3">
      <c r="A402" s="401" t="str">
        <f t="shared" ref="A402" si="296">A380</f>
        <v>Campaigns</v>
      </c>
      <c r="B402" s="401" t="str">
        <f t="shared" si="272"/>
        <v>Contribution Limit per 4 Years per Candidate</v>
      </c>
      <c r="C402" s="402" t="str">
        <f>IF(F402="","",IF(F402=3,INDEX(Report!$A$61:$T$117,E402,20),IF(OR(F402=7,F402=8,F402=9,F402=14,F402=17),TEXT(INDEX(Report!$A$1:$T$57,E402,F402),"0%"),IF(F402=5,TEXT(INDEX(Report!$A$1:$T$57,E402,F402),"$#,##0"),INDEX(Report!$A$1:$T$57,E402,F402)))))</f>
        <v>$6,000</v>
      </c>
      <c r="D402" s="403">
        <f>IF(F402="","",IF(F402=2,D$1,IF(F402=3,INDEX(Report!$A$1:$T$57,E402,20),INDEX(Report!$A$61:$T$117,E402,F402)-0.2)))</f>
        <v>2</v>
      </c>
      <c r="E402" s="402">
        <f t="shared" si="243"/>
        <v>24</v>
      </c>
      <c r="F402" s="402">
        <f t="shared" si="273"/>
        <v>5</v>
      </c>
    </row>
    <row r="403" spans="1:6" x14ac:dyDescent="0.3">
      <c r="A403" s="401" t="str">
        <f t="shared" ref="A403" si="297">A381</f>
        <v>Campaigns</v>
      </c>
      <c r="B403" s="401" t="str">
        <f t="shared" si="272"/>
        <v>Public Campaign Finance for Governor+Legislature:</v>
      </c>
      <c r="C403" s="402" t="str">
        <f>IF(F403="","",IF(F403=3,INDEX(Report!$A$61:$T$117,E403,20),IF(OR(F403=7,F403=8,F403=9,F403=14,F403=17),TEXT(INDEX(Report!$A$1:$T$57,E403,F403),"0%"),IF(F403=5,TEXT(INDEX(Report!$A$1:$T$57,E403,F403),"$#,##0"),INDEX(Report!$A$1:$T$57,E403,F403)))))</f>
        <v>Neither</v>
      </c>
      <c r="D403" s="403">
        <f>IF(F403="","",IF(F403=2,D$1,IF(F403=3,INDEX(Report!$A$1:$T$57,E403,20),INDEX(Report!$A$61:$T$117,E403,F403)-0.2)))</f>
        <v>0</v>
      </c>
      <c r="E403" s="402">
        <f t="shared" si="243"/>
        <v>24</v>
      </c>
      <c r="F403" s="402">
        <f t="shared" si="273"/>
        <v>6</v>
      </c>
    </row>
    <row r="404" spans="1:6" s="397" customFormat="1" x14ac:dyDescent="0.3">
      <c r="A404" s="397" t="str">
        <f t="shared" ref="A404" si="298">A382</f>
        <v>Turnout</v>
      </c>
      <c r="B404" s="397" t="str">
        <f t="shared" si="272"/>
        <v>TURNOUT</v>
      </c>
      <c r="C404" s="398" t="str">
        <f>IF(F404="","",IF(F404=3,INDEX(Report!$A$61:$T$117,E404,20),IF(OR(F404=7,F404=8,F404=9,F404=14,F404=17),TEXT(INDEX(Report!$A$1:$T$57,E404,F404),"0%"),IF(F404=5,TEXT(INDEX(Report!$A$1:$T$57,E404,F404),"$#,##0"),INDEX(Report!$A$1:$T$57,E404,F404)))))</f>
        <v/>
      </c>
      <c r="D404" s="399" t="str">
        <f>IF(F404="","",IF(F404=2,D$1,IF(F404=3,INDEX(Report!$A$1:$T$57,E404,20),INDEX(Report!$A$61:$T$117,E404,F404)-0.2)))</f>
        <v/>
      </c>
      <c r="E404" s="398">
        <f t="shared" si="243"/>
        <v>24</v>
      </c>
      <c r="F404" s="398" t="str">
        <f t="shared" si="273"/>
        <v/>
      </c>
    </row>
    <row r="405" spans="1:6" x14ac:dyDescent="0.3">
      <c r="A405" s="401" t="str">
        <f t="shared" ref="A405" si="299">A383</f>
        <v>Turnout</v>
      </c>
      <c r="B405" s="401" t="str">
        <f t="shared" si="272"/>
        <v>Turnout: % of Voting-age Citizens: 2020:</v>
      </c>
      <c r="C405" s="402" t="str">
        <f>IF(F405="","",IF(F405=3,INDEX(Report!$A$61:$T$117,E405,20),IF(OR(F405=7,F405=8,F405=9,F405=14,F405=17),TEXT(INDEX(Report!$A$1:$T$57,E405,F405),"0%"),IF(F405=5,TEXT(INDEX(Report!$A$1:$T$57,E405,F405),"$#,##0"),INDEX(Report!$A$1:$T$57,E405,F405)))))</f>
        <v>65%</v>
      </c>
      <c r="D405" s="403">
        <f>IF(F405="","",IF(F405=2,D$1,IF(F405=3,INDEX(Report!$A$1:$T$57,E405,20),INDEX(Report!$A$61:$T$117,E405,F405)-0.2)))</f>
        <v>1.9921856779829679</v>
      </c>
      <c r="E405" s="402">
        <f t="shared" si="243"/>
        <v>24</v>
      </c>
      <c r="F405" s="402">
        <f t="shared" si="273"/>
        <v>7</v>
      </c>
    </row>
    <row r="406" spans="1:6" x14ac:dyDescent="0.3">
      <c r="A406" s="401" t="str">
        <f t="shared" ref="A406" si="300">A384</f>
        <v>Turnout</v>
      </c>
      <c r="B406" s="401" t="str">
        <f t="shared" si="272"/>
        <v>Ratio of 18-24 Turnout to 25+ Turnout: 2020:</v>
      </c>
      <c r="C406" s="402" t="str">
        <f>IF(F406="","",IF(F406=3,INDEX(Report!$A$61:$T$117,E406,20),IF(OR(F406=7,F406=8,F406=9,F406=14,F406=17),TEXT(INDEX(Report!$A$1:$T$57,E406,F406),"0%"),IF(F406=5,TEXT(INDEX(Report!$A$1:$T$57,E406,F406),"$#,##0"),INDEX(Report!$A$1:$T$57,E406,F406)))))</f>
        <v>86%</v>
      </c>
      <c r="D406" s="403">
        <f>IF(F406="","",IF(F406=2,D$1,IF(F406=3,INDEX(Report!$A$1:$T$57,E406,20),INDEX(Report!$A$61:$T$117,E406,F406)-0.2)))</f>
        <v>3.5856133959123904</v>
      </c>
      <c r="E406" s="402">
        <f t="shared" si="243"/>
        <v>24</v>
      </c>
      <c r="F406" s="402">
        <f t="shared" si="273"/>
        <v>8</v>
      </c>
    </row>
    <row r="407" spans="1:6" x14ac:dyDescent="0.3">
      <c r="A407" s="401" t="str">
        <f t="shared" ref="A407" si="301">A385</f>
        <v>Turnout</v>
      </c>
      <c r="B407" s="401" t="str">
        <f t="shared" si="272"/>
        <v>Ratio of Minority Turnout to White Turnout: 2020:</v>
      </c>
      <c r="C407" s="402" t="str">
        <f>IF(F407="","",IF(F407=3,INDEX(Report!$A$61:$T$117,E407,20),IF(OR(F407=7,F407=8,F407=9,F407=14,F407=17),TEXT(INDEX(Report!$A$1:$T$57,E407,F407),"0%"),IF(F407=5,TEXT(INDEX(Report!$A$1:$T$57,E407,F407),"$#,##0"),INDEX(Report!$A$1:$T$57,E407,F407)))))</f>
        <v>87%</v>
      </c>
      <c r="D407" s="403">
        <f>IF(F407="","",IF(F407=2,D$1,IF(F407=3,INDEX(Report!$A$1:$T$57,E407,20),INDEX(Report!$A$61:$T$117,E407,F407)-0.2)))</f>
        <v>3.3746244410545154</v>
      </c>
      <c r="E407" s="402">
        <f t="shared" si="243"/>
        <v>24</v>
      </c>
      <c r="F407" s="402">
        <f t="shared" si="273"/>
        <v>9</v>
      </c>
    </row>
    <row r="408" spans="1:6" s="397" customFormat="1" x14ac:dyDescent="0.3">
      <c r="A408" s="397" t="str">
        <f t="shared" ref="A408" si="302">A386</f>
        <v>Access</v>
      </c>
      <c r="B408" s="397" t="str">
        <f t="shared" si="272"/>
        <v>ACCESS TO VOTING</v>
      </c>
      <c r="C408" s="398" t="str">
        <f>IF(F408="","",IF(F408=3,INDEX(Report!$A$61:$T$117,E408,20),IF(OR(F408=7,F408=8,F408=9,F408=14,F408=17),TEXT(INDEX(Report!$A$1:$T$57,E408,F408),"0%"),IF(F408=5,TEXT(INDEX(Report!$A$1:$T$57,E408,F408),"$#,##0"),INDEX(Report!$A$1:$T$57,E408,F408)))))</f>
        <v/>
      </c>
      <c r="D408" s="399" t="str">
        <f>IF(F408="","",IF(F408=2,D$1,IF(F408=3,INDEX(Report!$A$1:$T$57,E408,20),INDEX(Report!$A$61:$T$117,E408,F408)-0.2)))</f>
        <v/>
      </c>
      <c r="E408" s="398">
        <f t="shared" si="243"/>
        <v>24</v>
      </c>
      <c r="F408" s="398" t="str">
        <f t="shared" si="273"/>
        <v/>
      </c>
    </row>
    <row r="409" spans="1:6" x14ac:dyDescent="0.3">
      <c r="A409" s="401" t="str">
        <f t="shared" ref="A409" si="303">A387</f>
        <v>Access</v>
      </c>
      <c r="B409" s="401" t="str">
        <f t="shared" si="272"/>
        <v>Weekend Early Voting: State Minimum 2021:</v>
      </c>
      <c r="C409" s="402" t="str">
        <f>IF(F409="","",IF(F409=3,INDEX(Report!$A$61:$T$117,E409,20),IF(OR(F409=7,F409=8,F409=9,F409=14,F409=17),TEXT(INDEX(Report!$A$1:$T$57,E409,F409),"0%"),IF(F409=5,TEXT(INDEX(Report!$A$1:$T$57,E409,F409),"$#,##0"),INDEX(Report!$A$1:$T$57,E409,F409)))))</f>
        <v>No law</v>
      </c>
      <c r="D409" s="403">
        <f>IF(F409="","",IF(F409=2,D$1,IF(F409=3,INDEX(Report!$A$1:$T$57,E409,20),INDEX(Report!$A$61:$T$117,E409,F409)-0.2)))</f>
        <v>0</v>
      </c>
      <c r="E409" s="402">
        <f t="shared" si="243"/>
        <v>24</v>
      </c>
      <c r="F409" s="402">
        <f t="shared" si="273"/>
        <v>10</v>
      </c>
    </row>
    <row r="410" spans="1:6" x14ac:dyDescent="0.3">
      <c r="A410" s="401" t="str">
        <f t="shared" ref="A410" si="304">A388</f>
        <v>Access</v>
      </c>
      <c r="B410" s="401" t="str">
        <f t="shared" si="272"/>
        <v>Access to Vote by Mail (VBM): 2020:</v>
      </c>
      <c r="C410" s="402" t="str">
        <f>IF(F410="","",IF(F410=3,INDEX(Report!$A$61:$T$117,E410,20),IF(OR(F410=7,F410=8,F410=9,F410=14,F410=17),TEXT(INDEX(Report!$A$1:$T$57,E410,F410),"0%"),IF(F410=5,TEXT(INDEX(Report!$A$1:$T$57,E410,F410),"$#,##0"),INDEX(Report!$A$1:$T$57,E410,F410)))))</f>
        <v>Broad VBM: if Voter asks</v>
      </c>
      <c r="D410" s="403">
        <f>IF(F410="","",IF(F410=2,D$1,IF(F410=3,INDEX(Report!$A$1:$T$57,E410,20),INDEX(Report!$A$61:$T$117,E410,F410)-0.2)))</f>
        <v>3</v>
      </c>
      <c r="E410" s="402">
        <f t="shared" si="243"/>
        <v>24</v>
      </c>
      <c r="F410" s="402">
        <f t="shared" si="273"/>
        <v>11</v>
      </c>
    </row>
    <row r="411" spans="1:6" x14ac:dyDescent="0.3">
      <c r="A411" s="401" t="str">
        <f t="shared" ref="A411" si="305">A389</f>
        <v>Access</v>
      </c>
      <c r="B411" s="401" t="str">
        <f t="shared" si="272"/>
        <v>Number of Days when Voters Can Cure Signature Problems after Election Day:</v>
      </c>
      <c r="C411" s="402" t="str">
        <f>IF(F411="","",IF(F411=3,INDEX(Report!$A$61:$T$117,E411,20),IF(OR(F411=7,F411=8,F411=9,F411=14,F411=17),TEXT(INDEX(Report!$A$1:$T$57,E411,F411),"0%"),IF(F411=5,TEXT(INDEX(Report!$A$1:$T$57,E411,F411),"$#,##0"),INDEX(Report!$A$1:$T$57,E411,F411)))))</f>
        <v>No cure</v>
      </c>
      <c r="D411" s="403">
        <f>IF(F411="","",IF(F411=2,D$1,IF(F411=3,INDEX(Report!$A$1:$T$57,E411,20),INDEX(Report!$A$61:$T$117,E411,F411)-0.2)))</f>
        <v>0</v>
      </c>
      <c r="E411" s="402">
        <f t="shared" ref="E411:E474" si="306">E389+1</f>
        <v>24</v>
      </c>
      <c r="F411" s="402">
        <f t="shared" si="273"/>
        <v>12</v>
      </c>
    </row>
    <row r="412" spans="1:6" x14ac:dyDescent="0.3">
      <c r="A412" s="401" t="str">
        <f t="shared" ref="A412" si="307">A390</f>
        <v>Access</v>
      </c>
      <c r="B412" s="401" t="str">
        <f t="shared" si="272"/>
        <v>Do They Maintain VBM List Well with Address Changes &amp; Deaths?</v>
      </c>
      <c r="C412" s="402" t="str">
        <f>IF(F412="","",IF(F412=3,INDEX(Report!$A$61:$T$117,E412,20),IF(OR(F412=7,F412=8,F412=9,F412=14,F412=17),TEXT(INDEX(Report!$A$1:$T$57,E412,F412),"0%"),IF(F412=5,TEXT(INDEX(Report!$A$1:$T$57,E412,F412),"$#,##0"),INDEX(Report!$A$1:$T$57,E412,F412)))))</f>
        <v>No</v>
      </c>
      <c r="D412" s="403">
        <f>IF(F412="","",IF(F412=2,D$1,IF(F412=3,INDEX(Report!$A$1:$T$57,E412,20),INDEX(Report!$A$61:$T$117,E412,F412)-0.2)))</f>
        <v>0</v>
      </c>
      <c r="E412" s="402">
        <f t="shared" si="306"/>
        <v>24</v>
      </c>
      <c r="F412" s="402">
        <f t="shared" si="273"/>
        <v>13</v>
      </c>
    </row>
    <row r="413" spans="1:6" x14ac:dyDescent="0.3">
      <c r="A413" s="401" t="str">
        <f t="shared" ref="A413" si="308">A391</f>
        <v>Access</v>
      </c>
      <c r="B413" s="401" t="str">
        <f t="shared" si="272"/>
        <v>Extent of Review of VBM: Rejection Rate: 2018:</v>
      </c>
      <c r="C413" s="402" t="str">
        <f>IF(F413="","",IF(F413=3,INDEX(Report!$A$61:$T$117,E413,20),IF(OR(F413=7,F413=8,F413=9,F413=14,F413=17),TEXT(INDEX(Report!$A$1:$T$57,E413,F413),"0%"),IF(F413=5,TEXT(INDEX(Report!$A$1:$T$57,E413,F413),"$#,##0"),INDEX(Report!$A$1:$T$57,E413,F413)))))</f>
        <v>7%</v>
      </c>
      <c r="D413" s="403">
        <f>IF(F413="","",IF(F413=2,D$1,IF(F413=3,INDEX(Report!$A$1:$T$57,E413,20),INDEX(Report!$A$61:$T$117,E413,F413)-0.2)))</f>
        <v>5</v>
      </c>
      <c r="E413" s="402">
        <f t="shared" si="306"/>
        <v>24</v>
      </c>
      <c r="F413" s="402">
        <f t="shared" si="273"/>
        <v>14</v>
      </c>
    </row>
    <row r="414" spans="1:6" s="397" customFormat="1" x14ac:dyDescent="0.3">
      <c r="A414" s="397" t="str">
        <f t="shared" ref="A414" si="309">A392</f>
        <v>Checking</v>
      </c>
      <c r="B414" s="397" t="str">
        <f t="shared" si="272"/>
        <v>CHECKING ELECTION RESULTS</v>
      </c>
      <c r="C414" s="398" t="str">
        <f>IF(F414="","",IF(F414=3,INDEX(Report!$A$61:$T$117,E414,20),IF(OR(F414=7,F414=8,F414=9,F414=14,F414=17),TEXT(INDEX(Report!$A$1:$T$57,E414,F414),"0%"),IF(F414=5,TEXT(INDEX(Report!$A$1:$T$57,E414,F414),"$#,##0"),INDEX(Report!$A$1:$T$57,E414,F414)))))</f>
        <v/>
      </c>
      <c r="D414" s="399" t="str">
        <f>IF(F414="","",IF(F414=2,D$1,IF(F414=3,INDEX(Report!$A$1:$T$57,E414,20),INDEX(Report!$A$61:$T$117,E414,F414)-0.2)))</f>
        <v/>
      </c>
      <c r="E414" s="398">
        <f t="shared" si="306"/>
        <v>24</v>
      </c>
      <c r="F414" s="398" t="str">
        <f t="shared" si="273"/>
        <v/>
      </c>
    </row>
    <row r="415" spans="1:6" x14ac:dyDescent="0.3">
      <c r="A415" s="401" t="str">
        <f t="shared" ref="A415" si="310">A393</f>
        <v>Checking</v>
      </c>
      <c r="B415" s="401" t="str">
        <f t="shared" si="272"/>
        <v>Handmarked Paper Ballots or Printed by Touchscreen? 2022:</v>
      </c>
      <c r="C415" s="402" t="str">
        <f>IF(F415="","",IF(F415=3,INDEX(Report!$A$61:$T$117,E415,20),IF(OR(F415=7,F415=8,F415=9,F415=14,F415=17),TEXT(INDEX(Report!$A$1:$T$57,E415,F415),"0%"),IF(F415=5,TEXT(INDEX(Report!$A$1:$T$57,E415,F415),"$#,##0"),INDEX(Report!$A$1:$T$57,E415,F415)))))</f>
        <v>Handmark. Touchscreen with printer or paperless for accessibility</v>
      </c>
      <c r="D415" s="403">
        <f>IF(F415="","",IF(F415=2,D$1,IF(F415=3,INDEX(Report!$A$1:$T$57,E415,20),INDEX(Report!$A$61:$T$117,E415,F415)-0.2)))</f>
        <v>5</v>
      </c>
      <c r="E415" s="402">
        <f t="shared" si="306"/>
        <v>24</v>
      </c>
      <c r="F415" s="402">
        <f t="shared" si="273"/>
        <v>15</v>
      </c>
    </row>
    <row r="416" spans="1:6" x14ac:dyDescent="0.3">
      <c r="A416" s="401" t="str">
        <f t="shared" ref="A416" si="311">A394</f>
        <v>Checking</v>
      </c>
      <c r="B416" s="401" t="str">
        <f t="shared" si="272"/>
        <v>Do They Audit Results by Hand Tallying Some Ballots?</v>
      </c>
      <c r="C416" s="402" t="str">
        <f>IF(F416="","",IF(F416=3,INDEX(Report!$A$61:$T$117,E416,20),IF(OR(F416=7,F416=8,F416=9,F416=14,F416=17),TEXT(INDEX(Report!$A$1:$T$57,E416,F416),"0%"),IF(F416=5,TEXT(INDEX(Report!$A$1:$T$57,E416,F416),"$#,##0"),INDEX(Report!$A$1:$T$57,E416,F416)))))</f>
        <v>Hand tally</v>
      </c>
      <c r="D416" s="403">
        <f>IF(F416="","",IF(F416=2,D$1,IF(F416=3,INDEX(Report!$A$1:$T$57,E416,20),INDEX(Report!$A$61:$T$117,E416,F416)-0.2)))</f>
        <v>5</v>
      </c>
      <c r="E416" s="402">
        <f t="shared" si="306"/>
        <v>24</v>
      </c>
      <c r="F416" s="402">
        <f t="shared" si="273"/>
        <v>16</v>
      </c>
    </row>
    <row r="417" spans="1:6" x14ac:dyDescent="0.3">
      <c r="A417" s="401" t="str">
        <f t="shared" ref="A417" si="312">A395</f>
        <v>Checking</v>
      </c>
      <c r="B417" s="401" t="str">
        <f t="shared" si="272"/>
        <v>How Big Is Audit Sample?</v>
      </c>
      <c r="C417" s="402" t="str">
        <f>IF(F417="","",IF(F417=3,INDEX(Report!$A$61:$T$117,E417,20),IF(OR(F417=7,F417=8,F417=9,F417=14,F417=17),TEXT(INDEX(Report!$A$1:$T$57,E417,F417),"0%"),IF(F417=5,TEXT(INDEX(Report!$A$1:$T$57,E417,F417),"$#,##0"),INDEX(Report!$A$1:$T$57,E417,F417)))))</f>
        <v>3%</v>
      </c>
      <c r="D417" s="403">
        <f>IF(F417="","",IF(F417=2,D$1,IF(F417=3,INDEX(Report!$A$1:$T$57,E417,20),INDEX(Report!$A$61:$T$117,E417,F417)-0.2)))</f>
        <v>3</v>
      </c>
      <c r="E417" s="402">
        <f t="shared" si="306"/>
        <v>24</v>
      </c>
      <c r="F417" s="402">
        <f t="shared" si="273"/>
        <v>17</v>
      </c>
    </row>
    <row r="418" spans="1:6" x14ac:dyDescent="0.3">
      <c r="A418" s="401" t="str">
        <f t="shared" ref="A418" si="313">A396</f>
        <v>Checking</v>
      </c>
      <c r="B418" s="401" t="str">
        <f t="shared" si="272"/>
        <v>Number of Contests Audited:</v>
      </c>
      <c r="C418" s="402" t="str">
        <f>IF(F418="","",IF(F418=3,INDEX(Report!$A$61:$T$117,E418,20),IF(OR(F418=7,F418=8,F418=9,F418=14,F418=17),TEXT(INDEX(Report!$A$1:$T$57,E418,F418),"0%"),IF(F418=5,TEXT(INDEX(Report!$A$1:$T$57,E418,F418),"$#,##0"),INDEX(Report!$A$1:$T$57,E418,F418)))))</f>
        <v>?</v>
      </c>
      <c r="D418" s="403">
        <f>IF(F418="","",IF(F418=2,D$1,IF(F418=3,INDEX(Report!$A$1:$T$57,E418,20),INDEX(Report!$A$61:$T$117,E418,F418)-0.2)))</f>
        <v>1</v>
      </c>
      <c r="E418" s="402">
        <f t="shared" si="306"/>
        <v>24</v>
      </c>
      <c r="F418" s="402">
        <f t="shared" si="273"/>
        <v>18</v>
      </c>
    </row>
    <row r="419" spans="1:6" x14ac:dyDescent="0.3">
      <c r="A419" s="401" t="str">
        <f t="shared" ref="A419" si="314">A397</f>
        <v>Checking</v>
      </c>
      <c r="B419" s="401" t="str">
        <f t="shared" si="272"/>
        <v>Can Public Recount with Copies of Ballots?</v>
      </c>
      <c r="C419" s="402" t="str">
        <f>IF(F419="","",IF(F419=3,INDEX(Report!$A$61:$T$117,E419,20),IF(OR(F419=7,F419=8,F419=9,F419=14,F419=17),TEXT(INDEX(Report!$A$1:$T$57,E419,F419),"0%"),IF(F419=5,TEXT(INDEX(Report!$A$1:$T$57,E419,F419),"$#,##0"),INDEX(Report!$A$1:$T$57,E419,F419)))))</f>
        <v>No ballots. Availability of images unknown</v>
      </c>
      <c r="D419" s="403">
        <f>IF(F419="","",IF(F419=2,D$1,IF(F419=3,INDEX(Report!$A$1:$T$57,E419,20),INDEX(Report!$A$61:$T$117,E419,F419)-0.2)))</f>
        <v>2</v>
      </c>
      <c r="E419" s="402">
        <f t="shared" si="306"/>
        <v>24</v>
      </c>
      <c r="F419" s="402">
        <f t="shared" si="273"/>
        <v>19</v>
      </c>
    </row>
    <row r="420" spans="1:6" s="397" customFormat="1" x14ac:dyDescent="0.3">
      <c r="A420" s="397" t="str">
        <f>A398</f>
        <v>State</v>
      </c>
      <c r="B420" s="397" t="str">
        <f>B398</f>
        <v>|</v>
      </c>
      <c r="C420" s="398" t="str">
        <f>IF(F420="","",IF(F420=3,INDEX(Report!$A$61:$T$117,E420,20),IF(OR(F420=7,F420=8,F420=9,F420=14,F420=17),TEXT(INDEX(Report!$A$1:$T$57,E420,F420),"0%"),IF(F420=5,TEXT(INDEX(Report!$A$1:$T$57,E420,F420),"$#,##0"),INDEX(Report!$A$1:$T$57,E420,F420)))))</f>
        <v>Louisiana</v>
      </c>
      <c r="D420" s="399" t="str">
        <f>IF(F420="","",IF(F420=2,D$1,IF(F420=3,INDEX(Report!$A$1:$T$57,E420,20),INDEX(Report!$A$61:$T$117,E420,F420)-0.2)))</f>
        <v>Score (Scale 0-5)</v>
      </c>
      <c r="E420" s="398">
        <f t="shared" si="306"/>
        <v>25</v>
      </c>
      <c r="F420" s="398">
        <f>IF(F398&lt;&gt;"",F398,"")</f>
        <v>2</v>
      </c>
    </row>
    <row r="421" spans="1:6" s="397" customFormat="1" x14ac:dyDescent="0.3">
      <c r="A421" s="397" t="str">
        <f>A399</f>
        <v>Grade</v>
      </c>
      <c r="B421" s="397" t="str">
        <f t="shared" si="272"/>
        <v>Overall Grade, Total score is on scale 0-80 (item scores are 0-5)</v>
      </c>
      <c r="C421" s="398" t="str">
        <f>IF(F421="","",IF(F421=3,INDEX(Report!$A$61:$T$117,E421,20),IF(OR(F421=7,F421=8,F421=9,F421=14,F421=17),TEXT(INDEX(Report!$A$1:$T$57,E421,F421),"0%"),IF(F421=5,TEXT(INDEX(Report!$A$1:$T$57,E421,F421),"$#,##0"),INDEX(Report!$A$1:$T$57,E421,F421)))))</f>
        <v>C</v>
      </c>
      <c r="D421" s="399">
        <f>IF(F421="","",IF(F421=2,D$1,IF(F421=3,INDEX(Report!$A$1:$T$57,E421,20),INDEX(Report!$A$61:$T$117,E421,F421)-0.2)))</f>
        <v>21.124621114209216</v>
      </c>
      <c r="E421" s="398">
        <f t="shared" si="306"/>
        <v>25</v>
      </c>
      <c r="F421" s="398">
        <f t="shared" si="273"/>
        <v>3</v>
      </c>
    </row>
    <row r="422" spans="1:6" s="397" customFormat="1" x14ac:dyDescent="0.3">
      <c r="A422" s="397" t="str">
        <f t="shared" ref="A422" si="315">A400</f>
        <v>Campaigns</v>
      </c>
      <c r="B422" s="397" t="str">
        <f t="shared" si="272"/>
        <v>CAMPAIGNS</v>
      </c>
      <c r="C422" s="398" t="str">
        <f>IF(F422="","",IF(F422=3,INDEX(Report!$A$61:$T$117,E422,20),IF(OR(F422=7,F422=8,F422=9,F422=14,F422=17),TEXT(INDEX(Report!$A$1:$T$57,E422,F422),"0%"),IF(F422=5,TEXT(INDEX(Report!$A$1:$T$57,E422,F422),"$#,##0"),INDEX(Report!$A$1:$T$57,E422,F422)))))</f>
        <v/>
      </c>
      <c r="D422" s="399" t="str">
        <f>IF(F422="","",IF(F422=2,D$1,IF(F422=3,INDEX(Report!$A$1:$T$57,E422,20),INDEX(Report!$A$61:$T$117,E422,F422)-0.2)))</f>
        <v/>
      </c>
      <c r="E422" s="398">
        <f t="shared" si="306"/>
        <v>25</v>
      </c>
      <c r="F422" s="398" t="str">
        <f t="shared" si="273"/>
        <v/>
      </c>
    </row>
    <row r="423" spans="1:6" x14ac:dyDescent="0.3">
      <c r="A423" s="401" t="str">
        <f t="shared" ref="A423" si="316">A401</f>
        <v>Campaigns</v>
      </c>
      <c r="B423" s="401" t="str">
        <f t="shared" si="272"/>
        <v>Nonpartisan or Bipartisan Redistricting to Avoid Gerrymanders</v>
      </c>
      <c r="C423" s="402" t="str">
        <f>IF(F423="","",IF(F423=3,INDEX(Report!$A$61:$T$117,E423,20),IF(OR(F423=7,F423=8,F423=9,F423=14,F423=17),TEXT(INDEX(Report!$A$1:$T$57,E423,F423),"0%"),IF(F423=5,TEXT(INDEX(Report!$A$1:$T$57,E423,F423),"$#,##0"),INDEX(Report!$A$1:$T$57,E423,F423)))))</f>
        <v>No</v>
      </c>
      <c r="D423" s="403">
        <f>IF(F423="","",IF(F423=2,D$1,IF(F423=3,INDEX(Report!$A$1:$T$57,E423,20),INDEX(Report!$A$61:$T$117,E423,F423)-0.2)))</f>
        <v>0</v>
      </c>
      <c r="E423" s="402">
        <f t="shared" si="306"/>
        <v>25</v>
      </c>
      <c r="F423" s="402">
        <f t="shared" si="273"/>
        <v>4</v>
      </c>
    </row>
    <row r="424" spans="1:6" x14ac:dyDescent="0.3">
      <c r="A424" s="401" t="str">
        <f t="shared" ref="A424" si="317">A402</f>
        <v>Campaigns</v>
      </c>
      <c r="B424" s="401" t="str">
        <f t="shared" si="272"/>
        <v>Contribution Limit per 4 Years per Candidate</v>
      </c>
      <c r="C424" s="402" t="str">
        <f>IF(F424="","",IF(F424=3,INDEX(Report!$A$61:$T$117,E424,20),IF(OR(F424=7,F424=8,F424=9,F424=14,F424=17),TEXT(INDEX(Report!$A$1:$T$57,E424,F424),"0%"),IF(F424=5,TEXT(INDEX(Report!$A$1:$T$57,E424,F424),"$#,##0"),INDEX(Report!$A$1:$T$57,E424,F424)))))</f>
        <v>$7,500</v>
      </c>
      <c r="D424" s="403">
        <f>IF(F424="","",IF(F424=2,D$1,IF(F424=3,INDEX(Report!$A$1:$T$57,E424,20),INDEX(Report!$A$61:$T$117,E424,F424)-0.2)))</f>
        <v>1.25</v>
      </c>
      <c r="E424" s="402">
        <f t="shared" si="306"/>
        <v>25</v>
      </c>
      <c r="F424" s="402">
        <f t="shared" si="273"/>
        <v>5</v>
      </c>
    </row>
    <row r="425" spans="1:6" x14ac:dyDescent="0.3">
      <c r="A425" s="401" t="str">
        <f t="shared" ref="A425" si="318">A403</f>
        <v>Campaigns</v>
      </c>
      <c r="B425" s="401" t="str">
        <f t="shared" si="272"/>
        <v>Public Campaign Finance for Governor+Legislature:</v>
      </c>
      <c r="C425" s="402" t="str">
        <f>IF(F425="","",IF(F425=3,INDEX(Report!$A$61:$T$117,E425,20),IF(OR(F425=7,F425=8,F425=9,F425=14,F425=17),TEXT(INDEX(Report!$A$1:$T$57,E425,F425),"0%"),IF(F425=5,TEXT(INDEX(Report!$A$1:$T$57,E425,F425),"$#,##0"),INDEX(Report!$A$1:$T$57,E425,F425)))))</f>
        <v>Neither</v>
      </c>
      <c r="D425" s="403">
        <f>IF(F425="","",IF(F425=2,D$1,IF(F425=3,INDEX(Report!$A$1:$T$57,E425,20),INDEX(Report!$A$61:$T$117,E425,F425)-0.2)))</f>
        <v>0</v>
      </c>
      <c r="E425" s="402">
        <f t="shared" si="306"/>
        <v>25</v>
      </c>
      <c r="F425" s="402">
        <f t="shared" si="273"/>
        <v>6</v>
      </c>
    </row>
    <row r="426" spans="1:6" s="397" customFormat="1" x14ac:dyDescent="0.3">
      <c r="A426" s="397" t="str">
        <f t="shared" ref="A426" si="319">A404</f>
        <v>Turnout</v>
      </c>
      <c r="B426" s="397" t="str">
        <f t="shared" si="272"/>
        <v>TURNOUT</v>
      </c>
      <c r="C426" s="398" t="str">
        <f>IF(F426="","",IF(F426=3,INDEX(Report!$A$61:$T$117,E426,20),IF(OR(F426=7,F426=8,F426=9,F426=14,F426=17),TEXT(INDEX(Report!$A$1:$T$57,E426,F426),"0%"),IF(F426=5,TEXT(INDEX(Report!$A$1:$T$57,E426,F426),"$#,##0"),INDEX(Report!$A$1:$T$57,E426,F426)))))</f>
        <v/>
      </c>
      <c r="D426" s="399" t="str">
        <f>IF(F426="","",IF(F426=2,D$1,IF(F426=3,INDEX(Report!$A$1:$T$57,E426,20),INDEX(Report!$A$61:$T$117,E426,F426)-0.2)))</f>
        <v/>
      </c>
      <c r="E426" s="398">
        <f t="shared" si="306"/>
        <v>25</v>
      </c>
      <c r="F426" s="398" t="str">
        <f t="shared" si="273"/>
        <v/>
      </c>
    </row>
    <row r="427" spans="1:6" x14ac:dyDescent="0.3">
      <c r="A427" s="401" t="str">
        <f t="shared" ref="A427" si="320">A405</f>
        <v>Turnout</v>
      </c>
      <c r="B427" s="401" t="str">
        <f t="shared" si="272"/>
        <v>Turnout: % of Voting-age Citizens: 2020:</v>
      </c>
      <c r="C427" s="402" t="str">
        <f>IF(F427="","",IF(F427=3,INDEX(Report!$A$61:$T$117,E427,20),IF(OR(F427=7,F427=8,F427=9,F427=14,F427=17),TEXT(INDEX(Report!$A$1:$T$57,E427,F427),"0%"),IF(F427=5,TEXT(INDEX(Report!$A$1:$T$57,E427,F427),"$#,##0"),INDEX(Report!$A$1:$T$57,E427,F427)))))</f>
        <v>65%</v>
      </c>
      <c r="D427" s="403">
        <f>IF(F427="","",IF(F427=2,D$1,IF(F427=3,INDEX(Report!$A$1:$T$57,E427,20),INDEX(Report!$A$61:$T$117,E427,F427)-0.2)))</f>
        <v>1.9268273052835208</v>
      </c>
      <c r="E427" s="402">
        <f t="shared" si="306"/>
        <v>25</v>
      </c>
      <c r="F427" s="402">
        <f t="shared" si="273"/>
        <v>7</v>
      </c>
    </row>
    <row r="428" spans="1:6" x14ac:dyDescent="0.3">
      <c r="A428" s="401" t="str">
        <f t="shared" ref="A428" si="321">A406</f>
        <v>Turnout</v>
      </c>
      <c r="B428" s="401" t="str">
        <f t="shared" si="272"/>
        <v>Ratio of 18-24 Turnout to 25+ Turnout: 2020:</v>
      </c>
      <c r="C428" s="402" t="str">
        <f>IF(F428="","",IF(F428=3,INDEX(Report!$A$61:$T$117,E428,20),IF(OR(F428=7,F428=8,F428=9,F428=14,F428=17),TEXT(INDEX(Report!$A$1:$T$57,E428,F428),"0%"),IF(F428=5,TEXT(INDEX(Report!$A$1:$T$57,E428,F428),"$#,##0"),INDEX(Report!$A$1:$T$57,E428,F428)))))</f>
        <v>73%</v>
      </c>
      <c r="D428" s="403">
        <f>IF(F428="","",IF(F428=2,D$1,IF(F428=3,INDEX(Report!$A$1:$T$57,E428,20),INDEX(Report!$A$61:$T$117,E428,F428)-0.2)))</f>
        <v>2.3969970249061556</v>
      </c>
      <c r="E428" s="402">
        <f t="shared" si="306"/>
        <v>25</v>
      </c>
      <c r="F428" s="402">
        <f t="shared" si="273"/>
        <v>8</v>
      </c>
    </row>
    <row r="429" spans="1:6" x14ac:dyDescent="0.3">
      <c r="A429" s="401" t="str">
        <f t="shared" ref="A429" si="322">A407</f>
        <v>Turnout</v>
      </c>
      <c r="B429" s="401" t="str">
        <f t="shared" si="272"/>
        <v>Ratio of Minority Turnout to White Turnout: 2020:</v>
      </c>
      <c r="C429" s="402" t="str">
        <f>IF(F429="","",IF(F429=3,INDEX(Report!$A$61:$T$117,E429,20),IF(OR(F429=7,F429=8,F429=9,F429=14,F429=17),TEXT(INDEX(Report!$A$1:$T$57,E429,F429),"0%"),IF(F429=5,TEXT(INDEX(Report!$A$1:$T$57,E429,F429),"$#,##0"),INDEX(Report!$A$1:$T$57,E429,F429)))))</f>
        <v>89%</v>
      </c>
      <c r="D429" s="403">
        <f>IF(F429="","",IF(F429=2,D$1,IF(F429=3,INDEX(Report!$A$1:$T$57,E429,20),INDEX(Report!$A$61:$T$117,E429,F429)-0.2)))</f>
        <v>3.55079678401954</v>
      </c>
      <c r="E429" s="402">
        <f t="shared" si="306"/>
        <v>25</v>
      </c>
      <c r="F429" s="402">
        <f t="shared" si="273"/>
        <v>9</v>
      </c>
    </row>
    <row r="430" spans="1:6" s="397" customFormat="1" x14ac:dyDescent="0.3">
      <c r="A430" s="397" t="str">
        <f t="shared" ref="A430" si="323">A408</f>
        <v>Access</v>
      </c>
      <c r="B430" s="397" t="str">
        <f t="shared" si="272"/>
        <v>ACCESS TO VOTING</v>
      </c>
      <c r="C430" s="398" t="str">
        <f>IF(F430="","",IF(F430=3,INDEX(Report!$A$61:$T$117,E430,20),IF(OR(F430=7,F430=8,F430=9,F430=14,F430=17),TEXT(INDEX(Report!$A$1:$T$57,E430,F430),"0%"),IF(F430=5,TEXT(INDEX(Report!$A$1:$T$57,E430,F430),"$#,##0"),INDEX(Report!$A$1:$T$57,E430,F430)))))</f>
        <v/>
      </c>
      <c r="D430" s="399" t="str">
        <f>IF(F430="","",IF(F430=2,D$1,IF(F430=3,INDEX(Report!$A$1:$T$57,E430,20),INDEX(Report!$A$61:$T$117,E430,F430)-0.2)))</f>
        <v/>
      </c>
      <c r="E430" s="398">
        <f t="shared" si="306"/>
        <v>25</v>
      </c>
      <c r="F430" s="398" t="str">
        <f t="shared" si="273"/>
        <v/>
      </c>
    </row>
    <row r="431" spans="1:6" x14ac:dyDescent="0.3">
      <c r="A431" s="401" t="str">
        <f t="shared" ref="A431" si="324">A409</f>
        <v>Access</v>
      </c>
      <c r="B431" s="401" t="str">
        <f t="shared" si="272"/>
        <v>Weekend Early Voting: State Minimum 2021:</v>
      </c>
      <c r="C431" s="402" t="str">
        <f>IF(F431="","",IF(F431=3,INDEX(Report!$A$61:$T$117,E431,20),IF(OR(F431=7,F431=8,F431=9,F431=14,F431=17),TEXT(INDEX(Report!$A$1:$T$57,E431,F431),"0%"),IF(F431=5,TEXT(INDEX(Report!$A$1:$T$57,E431,F431),"$#,##0"),INDEX(Report!$A$1:$T$57,E431,F431)))))</f>
        <v>1 Saturday 8:30-6 M-Sa</v>
      </c>
      <c r="D431" s="403">
        <f>IF(F431="","",IF(F431=2,D$1,IF(F431=3,INDEX(Report!$A$1:$T$57,E431,20),INDEX(Report!$A$61:$T$117,E431,F431)-0.2)))</f>
        <v>1</v>
      </c>
      <c r="E431" s="402">
        <f t="shared" si="306"/>
        <v>25</v>
      </c>
      <c r="F431" s="402">
        <f t="shared" si="273"/>
        <v>10</v>
      </c>
    </row>
    <row r="432" spans="1:6" x14ac:dyDescent="0.3">
      <c r="A432" s="401" t="str">
        <f t="shared" ref="A432" si="325">A410</f>
        <v>Access</v>
      </c>
      <c r="B432" s="401" t="str">
        <f t="shared" si="272"/>
        <v>Access to Vote by Mail (VBM): 2020:</v>
      </c>
      <c r="C432" s="402" t="str">
        <f>IF(F432="","",IF(F432=3,INDEX(Report!$A$61:$T$117,E432,20),IF(OR(F432=7,F432=8,F432=9,F432=14,F432=17),TEXT(INDEX(Report!$A$1:$T$57,E432,F432),"0%"),IF(F432=5,TEXT(INDEX(Report!$A$1:$T$57,E432,F432),"$#,##0"),INDEX(Report!$A$1:$T$57,E432,F432)))))</f>
        <v>VBM for limited reasons</v>
      </c>
      <c r="D432" s="403">
        <f>IF(F432="","",IF(F432=2,D$1,IF(F432=3,INDEX(Report!$A$1:$T$57,E432,20),INDEX(Report!$A$61:$T$117,E432,F432)-0.2)))</f>
        <v>0</v>
      </c>
      <c r="E432" s="402">
        <f t="shared" si="306"/>
        <v>25</v>
      </c>
      <c r="F432" s="402">
        <f t="shared" si="273"/>
        <v>11</v>
      </c>
    </row>
    <row r="433" spans="1:6" x14ac:dyDescent="0.3">
      <c r="A433" s="401" t="str">
        <f t="shared" ref="A433" si="326">A411</f>
        <v>Access</v>
      </c>
      <c r="B433" s="401" t="str">
        <f t="shared" si="272"/>
        <v>Number of Days when Voters Can Cure Signature Problems after Election Day:</v>
      </c>
      <c r="C433" s="402" t="str">
        <f>IF(F433="","",IF(F433=3,INDEX(Report!$A$61:$T$117,E433,20),IF(OR(F433=7,F433=8,F433=9,F433=14,F433=17),TEXT(INDEX(Report!$A$1:$T$57,E433,F433),"0%"),IF(F433=5,TEXT(INDEX(Report!$A$1:$T$57,E433,F433),"$#,##0"),INDEX(Report!$A$1:$T$57,E433,F433)))))</f>
        <v>No cure</v>
      </c>
      <c r="D433" s="403">
        <f>IF(F433="","",IF(F433=2,D$1,IF(F433=3,INDEX(Report!$A$1:$T$57,E433,20),INDEX(Report!$A$61:$T$117,E433,F433)-0.2)))</f>
        <v>0</v>
      </c>
      <c r="E433" s="402">
        <f t="shared" si="306"/>
        <v>25</v>
      </c>
      <c r="F433" s="402">
        <f t="shared" si="273"/>
        <v>12</v>
      </c>
    </row>
    <row r="434" spans="1:6" x14ac:dyDescent="0.3">
      <c r="A434" s="401" t="str">
        <f t="shared" ref="A434" si="327">A412</f>
        <v>Access</v>
      </c>
      <c r="B434" s="401" t="str">
        <f t="shared" si="272"/>
        <v>Do They Maintain VBM List Well with Address Changes &amp; Deaths?</v>
      </c>
      <c r="C434" s="402" t="str">
        <f>IF(F434="","",IF(F434=3,INDEX(Report!$A$61:$T$117,E434,20),IF(OR(F434=7,F434=8,F434=9,F434=14,F434=17),TEXT(INDEX(Report!$A$1:$T$57,E434,F434),"0%"),IF(F434=5,TEXT(INDEX(Report!$A$1:$T$57,E434,F434),"$#,##0"),INDEX(Report!$A$1:$T$57,E434,F434)))))</f>
        <v>Yes</v>
      </c>
      <c r="D434" s="403">
        <f>IF(F434="","",IF(F434=2,D$1,IF(F434=3,INDEX(Report!$A$1:$T$57,E434,20),INDEX(Report!$A$61:$T$117,E434,F434)-0.2)))</f>
        <v>5</v>
      </c>
      <c r="E434" s="402">
        <f t="shared" si="306"/>
        <v>25</v>
      </c>
      <c r="F434" s="402">
        <f t="shared" si="273"/>
        <v>13</v>
      </c>
    </row>
    <row r="435" spans="1:6" x14ac:dyDescent="0.3">
      <c r="A435" s="401" t="str">
        <f t="shared" ref="A435" si="328">A413</f>
        <v>Access</v>
      </c>
      <c r="B435" s="401" t="str">
        <f t="shared" si="272"/>
        <v>Extent of Review of VBM: Rejection Rate: 2018:</v>
      </c>
      <c r="C435" s="402" t="str">
        <f>IF(F435="","",IF(F435=3,INDEX(Report!$A$61:$T$117,E435,20),IF(OR(F435=7,F435=8,F435=9,F435=14,F435=17),TEXT(INDEX(Report!$A$1:$T$57,E435,F435),"0%"),IF(F435=5,TEXT(INDEX(Report!$A$1:$T$57,E435,F435),"$#,##0"),INDEX(Report!$A$1:$T$57,E435,F435)))))</f>
        <v>6%</v>
      </c>
      <c r="D435" s="403">
        <f>IF(F435="","",IF(F435=2,D$1,IF(F435=3,INDEX(Report!$A$1:$T$57,E435,20),INDEX(Report!$A$61:$T$117,E435,F435)-0.2)))</f>
        <v>5</v>
      </c>
      <c r="E435" s="402">
        <f t="shared" si="306"/>
        <v>25</v>
      </c>
      <c r="F435" s="402">
        <f t="shared" si="273"/>
        <v>14</v>
      </c>
    </row>
    <row r="436" spans="1:6" s="397" customFormat="1" x14ac:dyDescent="0.3">
      <c r="A436" s="397" t="str">
        <f t="shared" ref="A436" si="329">A414</f>
        <v>Checking</v>
      </c>
      <c r="B436" s="397" t="str">
        <f t="shared" si="272"/>
        <v>CHECKING ELECTION RESULTS</v>
      </c>
      <c r="C436" s="398" t="str">
        <f>IF(F436="","",IF(F436=3,INDEX(Report!$A$61:$T$117,E436,20),IF(OR(F436=7,F436=8,F436=9,F436=14,F436=17),TEXT(INDEX(Report!$A$1:$T$57,E436,F436),"0%"),IF(F436=5,TEXT(INDEX(Report!$A$1:$T$57,E436,F436),"$#,##0"),INDEX(Report!$A$1:$T$57,E436,F436)))))</f>
        <v/>
      </c>
      <c r="D436" s="399" t="str">
        <f>IF(F436="","",IF(F436=2,D$1,IF(F436=3,INDEX(Report!$A$1:$T$57,E436,20),INDEX(Report!$A$61:$T$117,E436,F436)-0.2)))</f>
        <v/>
      </c>
      <c r="E436" s="398">
        <f t="shared" si="306"/>
        <v>25</v>
      </c>
      <c r="F436" s="398" t="str">
        <f t="shared" si="273"/>
        <v/>
      </c>
    </row>
    <row r="437" spans="1:6" x14ac:dyDescent="0.3">
      <c r="A437" s="401" t="str">
        <f t="shared" ref="A437" si="330">A415</f>
        <v>Checking</v>
      </c>
      <c r="B437" s="401" t="str">
        <f t="shared" si="272"/>
        <v>Handmarked Paper Ballots or Printed by Touchscreen? 2022:</v>
      </c>
      <c r="C437" s="402" t="str">
        <f>IF(F437="","",IF(F437=3,INDEX(Report!$A$61:$T$117,E437,20),IF(OR(F437=7,F437=8,F437=9,F437=14,F437=17),TEXT(INDEX(Report!$A$1:$T$57,E437,F437),"0%"),IF(F437=5,TEXT(INDEX(Report!$A$1:$T$57,E437,F437),"$#,##0"),INDEX(Report!$A$1:$T$57,E437,F437)))))</f>
        <v>Screen without paper</v>
      </c>
      <c r="D437" s="403">
        <f>IF(F437="","",IF(F437=2,D$1,IF(F437=3,INDEX(Report!$A$1:$T$57,E437,20),INDEX(Report!$A$61:$T$117,E437,F437)-0.2)))</f>
        <v>0</v>
      </c>
      <c r="E437" s="402">
        <f t="shared" si="306"/>
        <v>25</v>
      </c>
      <c r="F437" s="402">
        <f t="shared" si="273"/>
        <v>15</v>
      </c>
    </row>
    <row r="438" spans="1:6" x14ac:dyDescent="0.3">
      <c r="A438" s="401" t="str">
        <f t="shared" ref="A438" si="331">A416</f>
        <v>Checking</v>
      </c>
      <c r="B438" s="401" t="str">
        <f t="shared" si="272"/>
        <v>Do They Audit Results by Hand Tallying Some Ballots?</v>
      </c>
      <c r="C438" s="402" t="str">
        <f>IF(F438="","",IF(F438=3,INDEX(Report!$A$61:$T$117,E438,20),IF(OR(F438=7,F438=8,F438=9,F438=14,F438=17),TEXT(INDEX(Report!$A$1:$T$57,E438,F438),"0%"),IF(F438=5,TEXT(INDEX(Report!$A$1:$T$57,E438,F438),"$#,##0"),INDEX(Report!$A$1:$T$57,E438,F438)))))</f>
        <v>No audit</v>
      </c>
      <c r="D438" s="403">
        <f>IF(F438="","",IF(F438=2,D$1,IF(F438=3,INDEX(Report!$A$1:$T$57,E438,20),INDEX(Report!$A$61:$T$117,E438,F438)-0.2)))</f>
        <v>0</v>
      </c>
      <c r="E438" s="402">
        <f t="shared" si="306"/>
        <v>25</v>
      </c>
      <c r="F438" s="402">
        <f t="shared" si="273"/>
        <v>16</v>
      </c>
    </row>
    <row r="439" spans="1:6" x14ac:dyDescent="0.3">
      <c r="A439" s="401" t="str">
        <f t="shared" ref="A439" si="332">A417</f>
        <v>Checking</v>
      </c>
      <c r="B439" s="401" t="str">
        <f t="shared" si="272"/>
        <v>How Big Is Audit Sample?</v>
      </c>
      <c r="C439" s="402" t="str">
        <f>IF(F439="","",IF(F439=3,INDEX(Report!$A$61:$T$117,E439,20),IF(OR(F439=7,F439=8,F439=9,F439=14,F439=17),TEXT(INDEX(Report!$A$1:$T$57,E439,F439),"0%"),IF(F439=5,TEXT(INDEX(Report!$A$1:$T$57,E439,F439),"$#,##0"),INDEX(Report!$A$1:$T$57,E439,F439)))))</f>
        <v>No audit</v>
      </c>
      <c r="D439" s="403">
        <f>IF(F439="","",IF(F439=2,D$1,IF(F439=3,INDEX(Report!$A$1:$T$57,E439,20),INDEX(Report!$A$61:$T$117,E439,F439)-0.2)))</f>
        <v>0</v>
      </c>
      <c r="E439" s="402">
        <f t="shared" si="306"/>
        <v>25</v>
      </c>
      <c r="F439" s="402">
        <f t="shared" si="273"/>
        <v>17</v>
      </c>
    </row>
    <row r="440" spans="1:6" x14ac:dyDescent="0.3">
      <c r="A440" s="401" t="str">
        <f t="shared" ref="A440" si="333">A418</f>
        <v>Checking</v>
      </c>
      <c r="B440" s="401" t="str">
        <f t="shared" si="272"/>
        <v>Number of Contests Audited:</v>
      </c>
      <c r="C440" s="402" t="str">
        <f>IF(F440="","",IF(F440=3,INDEX(Report!$A$61:$T$117,E440,20),IF(OR(F440=7,F440=8,F440=9,F440=14,F440=17),TEXT(INDEX(Report!$A$1:$T$57,E440,F440),"0%"),IF(F440=5,TEXT(INDEX(Report!$A$1:$T$57,E440,F440),"$#,##0"),INDEX(Report!$A$1:$T$57,E440,F440)))))</f>
        <v>No audit</v>
      </c>
      <c r="D440" s="403">
        <f>IF(F440="","",IF(F440=2,D$1,IF(F440=3,INDEX(Report!$A$1:$T$57,E440,20),INDEX(Report!$A$61:$T$117,E440,F440)-0.2)))</f>
        <v>0</v>
      </c>
      <c r="E440" s="402">
        <f t="shared" si="306"/>
        <v>25</v>
      </c>
      <c r="F440" s="402">
        <f t="shared" si="273"/>
        <v>18</v>
      </c>
    </row>
    <row r="441" spans="1:6" x14ac:dyDescent="0.3">
      <c r="A441" s="401" t="str">
        <f t="shared" ref="A441:B441" si="334">A419</f>
        <v>Checking</v>
      </c>
      <c r="B441" s="401" t="str">
        <f t="shared" si="334"/>
        <v>Can Public Recount with Copies of Ballots?</v>
      </c>
      <c r="C441" s="402" t="str">
        <f>IF(F441="","",IF(F441=3,INDEX(Report!$A$61:$T$117,E441,20),IF(OR(F441=7,F441=8,F441=9,F441=14,F441=17),TEXT(INDEX(Report!$A$1:$T$57,E441,F441),"0%"),IF(F441=5,TEXT(INDEX(Report!$A$1:$T$57,E441,F441),"$#,##0"),INDEX(Report!$A$1:$T$57,E441,F441)))))</f>
        <v>Yes; but 100% DRE</v>
      </c>
      <c r="D441" s="403">
        <f>IF(F441="","",IF(F441=2,D$1,IF(F441=3,INDEX(Report!$A$1:$T$57,E441,20),INDEX(Report!$A$61:$T$117,E441,F441)-0.2)))</f>
        <v>1</v>
      </c>
      <c r="E441" s="402">
        <f t="shared" si="306"/>
        <v>25</v>
      </c>
      <c r="F441" s="402">
        <f t="shared" ref="F441" si="335">IF(F419&lt;&gt;"",F419,"")</f>
        <v>19</v>
      </c>
    </row>
    <row r="442" spans="1:6" s="397" customFormat="1" x14ac:dyDescent="0.3">
      <c r="A442" s="397" t="str">
        <f>A420</f>
        <v>State</v>
      </c>
      <c r="B442" s="397" t="str">
        <f>B420</f>
        <v>|</v>
      </c>
      <c r="C442" s="398" t="str">
        <f>IF(F442="","",IF(F442=3,INDEX(Report!$A$61:$T$117,E442,20),IF(OR(F442=7,F442=8,F442=9,F442=14,F442=17),TEXT(INDEX(Report!$A$1:$T$57,E442,F442),"0%"),IF(F442=5,TEXT(INDEX(Report!$A$1:$T$57,E442,F442),"$#,##0"),INDEX(Report!$A$1:$T$57,E442,F442)))))</f>
        <v>Maine</v>
      </c>
      <c r="D442" s="399" t="str">
        <f>IF(F442="","",IF(F442=2,D$1,IF(F442=3,INDEX(Report!$A$1:$T$57,E442,20),INDEX(Report!$A$61:$T$117,E442,F442)-0.2)))</f>
        <v>Score (Scale 0-5)</v>
      </c>
      <c r="E442" s="398">
        <f t="shared" si="306"/>
        <v>26</v>
      </c>
      <c r="F442" s="398">
        <f>IF(F420&lt;&gt;"",F420,"")</f>
        <v>2</v>
      </c>
    </row>
    <row r="443" spans="1:6" s="397" customFormat="1" x14ac:dyDescent="0.3">
      <c r="A443" s="397" t="str">
        <f>A421</f>
        <v>Grade</v>
      </c>
      <c r="B443" s="397" t="str">
        <f t="shared" ref="B443:B463" si="336">B421</f>
        <v>Overall Grade, Total score is on scale 0-80 (item scores are 0-5)</v>
      </c>
      <c r="C443" s="398" t="str">
        <f>IF(F443="","",IF(F443=3,INDEX(Report!$A$61:$T$117,E443,20),IF(OR(F443=7,F443=8,F443=9,F443=14,F443=17),TEXT(INDEX(Report!$A$1:$T$57,E443,F443),"0%"),IF(F443=5,TEXT(INDEX(Report!$A$1:$T$57,E443,F443),"$#,##0"),INDEX(Report!$A$1:$T$57,E443,F443)))))</f>
        <v>B</v>
      </c>
      <c r="D443" s="399">
        <f>IF(F443="","",IF(F443=2,D$1,IF(F443=3,INDEX(Report!$A$1:$T$57,E443,20),INDEX(Report!$A$61:$T$117,E443,F443)-0.2)))</f>
        <v>38.938640396573476</v>
      </c>
      <c r="E443" s="398">
        <f t="shared" si="306"/>
        <v>26</v>
      </c>
      <c r="F443" s="398">
        <f t="shared" ref="F443:F463" si="337">IF(F421&lt;&gt;"",F421,"")</f>
        <v>3</v>
      </c>
    </row>
    <row r="444" spans="1:6" s="397" customFormat="1" x14ac:dyDescent="0.3">
      <c r="A444" s="397" t="str">
        <f t="shared" ref="A444" si="338">A422</f>
        <v>Campaigns</v>
      </c>
      <c r="B444" s="397" t="str">
        <f t="shared" si="336"/>
        <v>CAMPAIGNS</v>
      </c>
      <c r="C444" s="398" t="str">
        <f>IF(F444="","",IF(F444=3,INDEX(Report!$A$61:$T$117,E444,20),IF(OR(F444=7,F444=8,F444=9,F444=14,F444=17),TEXT(INDEX(Report!$A$1:$T$57,E444,F444),"0%"),IF(F444=5,TEXT(INDEX(Report!$A$1:$T$57,E444,F444),"$#,##0"),INDEX(Report!$A$1:$T$57,E444,F444)))))</f>
        <v/>
      </c>
      <c r="D444" s="399" t="str">
        <f>IF(F444="","",IF(F444=2,D$1,IF(F444=3,INDEX(Report!$A$1:$T$57,E444,20),INDEX(Report!$A$61:$T$117,E444,F444)-0.2)))</f>
        <v/>
      </c>
      <c r="E444" s="398">
        <f t="shared" si="306"/>
        <v>26</v>
      </c>
      <c r="F444" s="398" t="str">
        <f t="shared" si="337"/>
        <v/>
      </c>
    </row>
    <row r="445" spans="1:6" x14ac:dyDescent="0.3">
      <c r="A445" s="401" t="str">
        <f t="shared" ref="A445" si="339">A423</f>
        <v>Campaigns</v>
      </c>
      <c r="B445" s="401" t="str">
        <f t="shared" si="336"/>
        <v>Nonpartisan or Bipartisan Redistricting to Avoid Gerrymanders</v>
      </c>
      <c r="C445" s="402" t="str">
        <f>IF(F445="","",IF(F445=3,INDEX(Report!$A$61:$T$117,E445,20),IF(OR(F445=7,F445=8,F445=9,F445=14,F445=17),TEXT(INDEX(Report!$A$1:$T$57,E445,F445),"0%"),IF(F445=5,TEXT(INDEX(Report!$A$1:$T$57,E445,F445),"$#,##0"),INDEX(Report!$A$1:$T$57,E445,F445)))))</f>
        <v>No</v>
      </c>
      <c r="D445" s="403">
        <f>IF(F445="","",IF(F445=2,D$1,IF(F445=3,INDEX(Report!$A$1:$T$57,E445,20),INDEX(Report!$A$61:$T$117,E445,F445)-0.2)))</f>
        <v>0</v>
      </c>
      <c r="E445" s="402">
        <f t="shared" si="306"/>
        <v>26</v>
      </c>
      <c r="F445" s="402">
        <f t="shared" si="337"/>
        <v>4</v>
      </c>
    </row>
    <row r="446" spans="1:6" x14ac:dyDescent="0.3">
      <c r="A446" s="401" t="str">
        <f t="shared" ref="A446" si="340">A424</f>
        <v>Campaigns</v>
      </c>
      <c r="B446" s="401" t="str">
        <f t="shared" si="336"/>
        <v>Contribution Limit per 4 Years per Candidate</v>
      </c>
      <c r="C446" s="402" t="str">
        <f>IF(F446="","",IF(F446=3,INDEX(Report!$A$61:$T$117,E446,20),IF(OR(F446=7,F446=8,F446=9,F446=14,F446=17),TEXT(INDEX(Report!$A$1:$T$57,E446,F446),"0%"),IF(F446=5,TEXT(INDEX(Report!$A$1:$T$57,E446,F446),"$#,##0"),INDEX(Report!$A$1:$T$57,E446,F446)))))</f>
        <v>$497</v>
      </c>
      <c r="D446" s="403">
        <f>IF(F446="","",IF(F446=2,D$1,IF(F446=3,INDEX(Report!$A$1:$T$57,E446,20),INDEX(Report!$A$61:$T$117,E446,F446)-0.2)))</f>
        <v>4.7517499999999995</v>
      </c>
      <c r="E446" s="402">
        <f t="shared" si="306"/>
        <v>26</v>
      </c>
      <c r="F446" s="402">
        <f t="shared" si="337"/>
        <v>5</v>
      </c>
    </row>
    <row r="447" spans="1:6" x14ac:dyDescent="0.3">
      <c r="A447" s="401" t="str">
        <f t="shared" ref="A447" si="341">A425</f>
        <v>Campaigns</v>
      </c>
      <c r="B447" s="401" t="str">
        <f t="shared" si="336"/>
        <v>Public Campaign Finance for Governor+Legislature:</v>
      </c>
      <c r="C447" s="402" t="str">
        <f>IF(F447="","",IF(F447=3,INDEX(Report!$A$61:$T$117,E447,20),IF(OR(F447=7,F447=8,F447=9,F447=14,F447=17),TEXT(INDEX(Report!$A$1:$T$57,E447,F447),"0%"),IF(F447=5,TEXT(INDEX(Report!$A$1:$T$57,E447,F447),"$#,##0"),INDEX(Report!$A$1:$T$57,E447,F447)))))</f>
        <v>Both</v>
      </c>
      <c r="D447" s="403">
        <f>IF(F447="","",IF(F447=2,D$1,IF(F447=3,INDEX(Report!$A$1:$T$57,E447,20),INDEX(Report!$A$61:$T$117,E447,F447)-0.2)))</f>
        <v>5</v>
      </c>
      <c r="E447" s="402">
        <f t="shared" si="306"/>
        <v>26</v>
      </c>
      <c r="F447" s="402">
        <f t="shared" si="337"/>
        <v>6</v>
      </c>
    </row>
    <row r="448" spans="1:6" s="397" customFormat="1" x14ac:dyDescent="0.3">
      <c r="A448" s="397" t="str">
        <f t="shared" ref="A448" si="342">A426</f>
        <v>Turnout</v>
      </c>
      <c r="B448" s="397" t="str">
        <f t="shared" si="336"/>
        <v>TURNOUT</v>
      </c>
      <c r="C448" s="398" t="str">
        <f>IF(F448="","",IF(F448=3,INDEX(Report!$A$61:$T$117,E448,20),IF(OR(F448=7,F448=8,F448=9,F448=14,F448=17),TEXT(INDEX(Report!$A$1:$T$57,E448,F448),"0%"),IF(F448=5,TEXT(INDEX(Report!$A$1:$T$57,E448,F448),"$#,##0"),INDEX(Report!$A$1:$T$57,E448,F448)))))</f>
        <v/>
      </c>
      <c r="D448" s="399" t="str">
        <f>IF(F448="","",IF(F448=2,D$1,IF(F448=3,INDEX(Report!$A$1:$T$57,E448,20),INDEX(Report!$A$61:$T$117,E448,F448)-0.2)))</f>
        <v/>
      </c>
      <c r="E448" s="398">
        <f t="shared" si="306"/>
        <v>26</v>
      </c>
      <c r="F448" s="398" t="str">
        <f t="shared" si="337"/>
        <v/>
      </c>
    </row>
    <row r="449" spans="1:6" x14ac:dyDescent="0.3">
      <c r="A449" s="401" t="str">
        <f t="shared" ref="A449" si="343">A427</f>
        <v>Turnout</v>
      </c>
      <c r="B449" s="401" t="str">
        <f t="shared" si="336"/>
        <v>Turnout: % of Voting-age Citizens: 2020:</v>
      </c>
      <c r="C449" s="402" t="str">
        <f>IF(F449="","",IF(F449=3,INDEX(Report!$A$61:$T$117,E449,20),IF(OR(F449=7,F449=8,F449=9,F449=14,F449=17),TEXT(INDEX(Report!$A$1:$T$57,E449,F449),"0%"),IF(F449=5,TEXT(INDEX(Report!$A$1:$T$57,E449,F449),"$#,##0"),INDEX(Report!$A$1:$T$57,E449,F449)))))</f>
        <v>76%</v>
      </c>
      <c r="D449" s="403">
        <f>IF(F449="","",IF(F449=2,D$1,IF(F449=3,INDEX(Report!$A$1:$T$57,E449,20),INDEX(Report!$A$61:$T$117,E449,F449)-0.2)))</f>
        <v>4.2718588837602063</v>
      </c>
      <c r="E449" s="402">
        <f t="shared" si="306"/>
        <v>26</v>
      </c>
      <c r="F449" s="402">
        <f t="shared" si="337"/>
        <v>7</v>
      </c>
    </row>
    <row r="450" spans="1:6" x14ac:dyDescent="0.3">
      <c r="A450" s="401" t="str">
        <f t="shared" ref="A450" si="344">A428</f>
        <v>Turnout</v>
      </c>
      <c r="B450" s="401" t="str">
        <f t="shared" si="336"/>
        <v>Ratio of 18-24 Turnout to 25+ Turnout: 2020:</v>
      </c>
      <c r="C450" s="402" t="str">
        <f>IF(F450="","",IF(F450=3,INDEX(Report!$A$61:$T$117,E450,20),IF(OR(F450=7,F450=8,F450=9,F450=14,F450=17),TEXT(INDEX(Report!$A$1:$T$57,E450,F450),"0%"),IF(F450=5,TEXT(INDEX(Report!$A$1:$T$57,E450,F450),"$#,##0"),INDEX(Report!$A$1:$T$57,E450,F450)))))</f>
        <v>88%</v>
      </c>
      <c r="D450" s="403">
        <f>IF(F450="","",IF(F450=2,D$1,IF(F450=3,INDEX(Report!$A$1:$T$57,E450,20),INDEX(Report!$A$61:$T$117,E450,F450)-0.2)))</f>
        <v>3.786083908223731</v>
      </c>
      <c r="E450" s="402">
        <f t="shared" si="306"/>
        <v>26</v>
      </c>
      <c r="F450" s="402">
        <f t="shared" si="337"/>
        <v>8</v>
      </c>
    </row>
    <row r="451" spans="1:6" x14ac:dyDescent="0.3">
      <c r="A451" s="401" t="str">
        <f t="shared" ref="A451" si="345">A429</f>
        <v>Turnout</v>
      </c>
      <c r="B451" s="401" t="str">
        <f t="shared" si="336"/>
        <v>Ratio of Minority Turnout to White Turnout: 2020:</v>
      </c>
      <c r="C451" s="402" t="str">
        <f>IF(F451="","",IF(F451=3,INDEX(Report!$A$61:$T$117,E451,20),IF(OR(F451=7,F451=8,F451=9,F451=14,F451=17),TEXT(INDEX(Report!$A$1:$T$57,E451,F451),"0%"),IF(F451=5,TEXT(INDEX(Report!$A$1:$T$57,E451,F451),"$#,##0"),INDEX(Report!$A$1:$T$57,E451,F451)))))</f>
        <v>84%</v>
      </c>
      <c r="D451" s="403">
        <f>IF(F451="","",IF(F451=2,D$1,IF(F451=3,INDEX(Report!$A$1:$T$57,E451,20),INDEX(Report!$A$61:$T$117,E451,F451)-0.2)))</f>
        <v>3.1289476045895346</v>
      </c>
      <c r="E451" s="402">
        <f t="shared" si="306"/>
        <v>26</v>
      </c>
      <c r="F451" s="402">
        <f t="shared" si="337"/>
        <v>9</v>
      </c>
    </row>
    <row r="452" spans="1:6" s="397" customFormat="1" x14ac:dyDescent="0.3">
      <c r="A452" s="397" t="str">
        <f t="shared" ref="A452" si="346">A430</f>
        <v>Access</v>
      </c>
      <c r="B452" s="397" t="str">
        <f t="shared" si="336"/>
        <v>ACCESS TO VOTING</v>
      </c>
      <c r="C452" s="398" t="str">
        <f>IF(F452="","",IF(F452=3,INDEX(Report!$A$61:$T$117,E452,20),IF(OR(F452=7,F452=8,F452=9,F452=14,F452=17),TEXT(INDEX(Report!$A$1:$T$57,E452,F452),"0%"),IF(F452=5,TEXT(INDEX(Report!$A$1:$T$57,E452,F452),"$#,##0"),INDEX(Report!$A$1:$T$57,E452,F452)))))</f>
        <v/>
      </c>
      <c r="D452" s="399" t="str">
        <f>IF(F452="","",IF(F452=2,D$1,IF(F452=3,INDEX(Report!$A$1:$T$57,E452,20),INDEX(Report!$A$61:$T$117,E452,F452)-0.2)))</f>
        <v/>
      </c>
      <c r="E452" s="398">
        <f t="shared" si="306"/>
        <v>26</v>
      </c>
      <c r="F452" s="398" t="str">
        <f t="shared" si="337"/>
        <v/>
      </c>
    </row>
    <row r="453" spans="1:6" x14ac:dyDescent="0.3">
      <c r="A453" s="401" t="str">
        <f t="shared" ref="A453" si="347">A431</f>
        <v>Access</v>
      </c>
      <c r="B453" s="401" t="str">
        <f t="shared" si="336"/>
        <v>Weekend Early Voting: State Minimum 2021:</v>
      </c>
      <c r="C453" s="402" t="str">
        <f>IF(F453="","",IF(F453=3,INDEX(Report!$A$61:$T$117,E453,20),IF(OR(F453=7,F453=8,F453=9,F453=14,F453=17),TEXT(INDEX(Report!$A$1:$T$57,E453,F453),"0%"),IF(F453=5,TEXT(INDEX(Report!$A$1:$T$57,E453,F453),"$#,##0"),INDEX(Report!$A$1:$T$57,E453,F453)))))</f>
        <v>No rule</v>
      </c>
      <c r="D453" s="403">
        <f>IF(F453="","",IF(F453=2,D$1,IF(F453=3,INDEX(Report!$A$1:$T$57,E453,20),INDEX(Report!$A$61:$T$117,E453,F453)-0.2)))</f>
        <v>0</v>
      </c>
      <c r="E453" s="402">
        <f t="shared" si="306"/>
        <v>26</v>
      </c>
      <c r="F453" s="402">
        <f t="shared" si="337"/>
        <v>10</v>
      </c>
    </row>
    <row r="454" spans="1:6" x14ac:dyDescent="0.3">
      <c r="A454" s="401" t="str">
        <f t="shared" ref="A454" si="348">A432</f>
        <v>Access</v>
      </c>
      <c r="B454" s="401" t="str">
        <f t="shared" si="336"/>
        <v>Access to Vote by Mail (VBM): 2020:</v>
      </c>
      <c r="C454" s="402" t="str">
        <f>IF(F454="","",IF(F454=3,INDEX(Report!$A$61:$T$117,E454,20),IF(OR(F454=7,F454=8,F454=9,F454=14,F454=17),TEXT(INDEX(Report!$A$1:$T$57,E454,F454),"0%"),IF(F454=5,TEXT(INDEX(Report!$A$1:$T$57,E454,F454),"$#,##0"),INDEX(Report!$A$1:$T$57,E454,F454)))))</f>
        <v>Broad VBM: if Voter asks</v>
      </c>
      <c r="D454" s="403">
        <f>IF(F454="","",IF(F454=2,D$1,IF(F454=3,INDEX(Report!$A$1:$T$57,E454,20),INDEX(Report!$A$61:$T$117,E454,F454)-0.2)))</f>
        <v>3</v>
      </c>
      <c r="E454" s="402">
        <f t="shared" si="306"/>
        <v>26</v>
      </c>
      <c r="F454" s="402">
        <f t="shared" si="337"/>
        <v>11</v>
      </c>
    </row>
    <row r="455" spans="1:6" x14ac:dyDescent="0.3">
      <c r="A455" s="401" t="str">
        <f t="shared" ref="A455" si="349">A433</f>
        <v>Access</v>
      </c>
      <c r="B455" s="401" t="str">
        <f t="shared" si="336"/>
        <v>Number of Days when Voters Can Cure Signature Problems after Election Day:</v>
      </c>
      <c r="C455" s="402" t="str">
        <f>IF(F455="","",IF(F455=3,INDEX(Report!$A$61:$T$117,E455,20),IF(OR(F455=7,F455=8,F455=9,F455=14,F455=17),TEXT(INDEX(Report!$A$1:$T$57,E455,F455),"0%"),IF(F455=5,TEXT(INDEX(Report!$A$1:$T$57,E455,F455),"$#,##0"),INDEX(Report!$A$1:$T$57,E455,F455)))))</f>
        <v>No cure</v>
      </c>
      <c r="D455" s="403">
        <f>IF(F455="","",IF(F455=2,D$1,IF(F455=3,INDEX(Report!$A$1:$T$57,E455,20),INDEX(Report!$A$61:$T$117,E455,F455)-0.2)))</f>
        <v>0</v>
      </c>
      <c r="E455" s="402">
        <f t="shared" si="306"/>
        <v>26</v>
      </c>
      <c r="F455" s="402">
        <f t="shared" si="337"/>
        <v>12</v>
      </c>
    </row>
    <row r="456" spans="1:6" x14ac:dyDescent="0.3">
      <c r="A456" s="401" t="str">
        <f t="shared" ref="A456" si="350">A434</f>
        <v>Access</v>
      </c>
      <c r="B456" s="401" t="str">
        <f t="shared" si="336"/>
        <v>Do They Maintain VBM List Well with Address Changes &amp; Deaths?</v>
      </c>
      <c r="C456" s="402" t="str">
        <f>IF(F456="","",IF(F456=3,INDEX(Report!$A$61:$T$117,E456,20),IF(OR(F456=7,F456=8,F456=9,F456=14,F456=17),TEXT(INDEX(Report!$A$1:$T$57,E456,F456),"0%"),IF(F456=5,TEXT(INDEX(Report!$A$1:$T$57,E456,F456),"$#,##0"),INDEX(Report!$A$1:$T$57,E456,F456)))))</f>
        <v>Yes</v>
      </c>
      <c r="D456" s="403">
        <f>IF(F456="","",IF(F456=2,D$1,IF(F456=3,INDEX(Report!$A$1:$T$57,E456,20),INDEX(Report!$A$61:$T$117,E456,F456)-0.2)))</f>
        <v>5</v>
      </c>
      <c r="E456" s="402">
        <f t="shared" si="306"/>
        <v>26</v>
      </c>
      <c r="F456" s="402">
        <f t="shared" si="337"/>
        <v>13</v>
      </c>
    </row>
    <row r="457" spans="1:6" x14ac:dyDescent="0.3">
      <c r="A457" s="401" t="str">
        <f t="shared" ref="A457" si="351">A435</f>
        <v>Access</v>
      </c>
      <c r="B457" s="401" t="str">
        <f t="shared" si="336"/>
        <v>Extent of Review of VBM: Rejection Rate: 2018:</v>
      </c>
      <c r="C457" s="402" t="str">
        <f>IF(F457="","",IF(F457=3,INDEX(Report!$A$61:$T$117,E457,20),IF(OR(F457=7,F457=8,F457=9,F457=14,F457=17),TEXT(INDEX(Report!$A$1:$T$57,E457,F457),"0%"),IF(F457=5,TEXT(INDEX(Report!$A$1:$T$57,E457,F457),"$#,##0"),INDEX(Report!$A$1:$T$57,E457,F457)))))</f>
        <v>1%</v>
      </c>
      <c r="D457" s="403">
        <f>IF(F457="","",IF(F457=2,D$1,IF(F457=3,INDEX(Report!$A$1:$T$57,E457,20),INDEX(Report!$A$61:$T$117,E457,F457)-0.2)))</f>
        <v>5</v>
      </c>
      <c r="E457" s="402">
        <f t="shared" si="306"/>
        <v>26</v>
      </c>
      <c r="F457" s="402">
        <f t="shared" si="337"/>
        <v>14</v>
      </c>
    </row>
    <row r="458" spans="1:6" s="397" customFormat="1" x14ac:dyDescent="0.3">
      <c r="A458" s="397" t="str">
        <f t="shared" ref="A458" si="352">A436</f>
        <v>Checking</v>
      </c>
      <c r="B458" s="397" t="str">
        <f t="shared" si="336"/>
        <v>CHECKING ELECTION RESULTS</v>
      </c>
      <c r="C458" s="398" t="str">
        <f>IF(F458="","",IF(F458=3,INDEX(Report!$A$61:$T$117,E458,20),IF(OR(F458=7,F458=8,F458=9,F458=14,F458=17),TEXT(INDEX(Report!$A$1:$T$57,E458,F458),"0%"),IF(F458=5,TEXT(INDEX(Report!$A$1:$T$57,E458,F458),"$#,##0"),INDEX(Report!$A$1:$T$57,E458,F458)))))</f>
        <v/>
      </c>
      <c r="D458" s="399" t="str">
        <f>IF(F458="","",IF(F458=2,D$1,IF(F458=3,INDEX(Report!$A$1:$T$57,E458,20),INDEX(Report!$A$61:$T$117,E458,F458)-0.2)))</f>
        <v/>
      </c>
      <c r="E458" s="398">
        <f t="shared" si="306"/>
        <v>26</v>
      </c>
      <c r="F458" s="398" t="str">
        <f t="shared" si="337"/>
        <v/>
      </c>
    </row>
    <row r="459" spans="1:6" x14ac:dyDescent="0.3">
      <c r="A459" s="401" t="str">
        <f t="shared" ref="A459" si="353">A437</f>
        <v>Checking</v>
      </c>
      <c r="B459" s="401" t="str">
        <f t="shared" si="336"/>
        <v>Handmarked Paper Ballots or Printed by Touchscreen? 2022:</v>
      </c>
      <c r="C459" s="402" t="str">
        <f>IF(F459="","",IF(F459=3,INDEX(Report!$A$61:$T$117,E459,20),IF(OR(F459=7,F459=8,F459=9,F459=14,F459=17),TEXT(INDEX(Report!$A$1:$T$57,E459,F459),"0%"),IF(F459=5,TEXT(INDEX(Report!$A$1:$T$57,E459,F459),"$#,##0"),INDEX(Report!$A$1:$T$57,E459,F459)))))</f>
        <v>Handmark. Touchscreen can print ballot for accessibility</v>
      </c>
      <c r="D459" s="403">
        <f>IF(F459="","",IF(F459=2,D$1,IF(F459=3,INDEX(Report!$A$1:$T$57,E459,20),INDEX(Report!$A$61:$T$117,E459,F459)-0.2)))</f>
        <v>5</v>
      </c>
      <c r="E459" s="402">
        <f t="shared" si="306"/>
        <v>26</v>
      </c>
      <c r="F459" s="402">
        <f t="shared" si="337"/>
        <v>15</v>
      </c>
    </row>
    <row r="460" spans="1:6" x14ac:dyDescent="0.3">
      <c r="A460" s="401" t="str">
        <f t="shared" ref="A460" si="354">A438</f>
        <v>Checking</v>
      </c>
      <c r="B460" s="401" t="str">
        <f t="shared" si="336"/>
        <v>Do They Audit Results by Hand Tallying Some Ballots?</v>
      </c>
      <c r="C460" s="402" t="str">
        <f>IF(F460="","",IF(F460=3,INDEX(Report!$A$61:$T$117,E460,20),IF(OR(F460=7,F460=8,F460=9,F460=14,F460=17),TEXT(INDEX(Report!$A$1:$T$57,E460,F460),"0%"),IF(F460=5,TEXT(INDEX(Report!$A$1:$T$57,E460,F460),"$#,##0"),INDEX(Report!$A$1:$T$57,E460,F460)))))</f>
        <v>No audit</v>
      </c>
      <c r="D460" s="403">
        <f>IF(F460="","",IF(F460=2,D$1,IF(F460=3,INDEX(Report!$A$1:$T$57,E460,20),INDEX(Report!$A$61:$T$117,E460,F460)-0.2)))</f>
        <v>0</v>
      </c>
      <c r="E460" s="402">
        <f t="shared" si="306"/>
        <v>26</v>
      </c>
      <c r="F460" s="402">
        <f t="shared" si="337"/>
        <v>16</v>
      </c>
    </row>
    <row r="461" spans="1:6" x14ac:dyDescent="0.3">
      <c r="A461" s="401" t="str">
        <f t="shared" ref="A461" si="355">A439</f>
        <v>Checking</v>
      </c>
      <c r="B461" s="401" t="str">
        <f t="shared" si="336"/>
        <v>How Big Is Audit Sample?</v>
      </c>
      <c r="C461" s="402" t="str">
        <f>IF(F461="","",IF(F461=3,INDEX(Report!$A$61:$T$117,E461,20),IF(OR(F461=7,F461=8,F461=9,F461=14,F461=17),TEXT(INDEX(Report!$A$1:$T$57,E461,F461),"0%"),IF(F461=5,TEXT(INDEX(Report!$A$1:$T$57,E461,F461),"$#,##0"),INDEX(Report!$A$1:$T$57,E461,F461)))))</f>
        <v>No audit</v>
      </c>
      <c r="D461" s="403">
        <f>IF(F461="","",IF(F461=2,D$1,IF(F461=3,INDEX(Report!$A$1:$T$57,E461,20),INDEX(Report!$A$61:$T$117,E461,F461)-0.2)))</f>
        <v>0</v>
      </c>
      <c r="E461" s="402">
        <f t="shared" si="306"/>
        <v>26</v>
      </c>
      <c r="F461" s="402">
        <f t="shared" si="337"/>
        <v>17</v>
      </c>
    </row>
    <row r="462" spans="1:6" x14ac:dyDescent="0.3">
      <c r="A462" s="401" t="str">
        <f t="shared" ref="A462" si="356">A440</f>
        <v>Checking</v>
      </c>
      <c r="B462" s="401" t="str">
        <f t="shared" si="336"/>
        <v>Number of Contests Audited:</v>
      </c>
      <c r="C462" s="402" t="str">
        <f>IF(F462="","",IF(F462=3,INDEX(Report!$A$61:$T$117,E462,20),IF(OR(F462=7,F462=8,F462=9,F462=14,F462=17),TEXT(INDEX(Report!$A$1:$T$57,E462,F462),"0%"),IF(F462=5,TEXT(INDEX(Report!$A$1:$T$57,E462,F462),"$#,##0"),INDEX(Report!$A$1:$T$57,E462,F462)))))</f>
        <v>No audit</v>
      </c>
      <c r="D462" s="403">
        <f>IF(F462="","",IF(F462=2,D$1,IF(F462=3,INDEX(Report!$A$1:$T$57,E462,20),INDEX(Report!$A$61:$T$117,E462,F462)-0.2)))</f>
        <v>0</v>
      </c>
      <c r="E462" s="402">
        <f t="shared" si="306"/>
        <v>26</v>
      </c>
      <c r="F462" s="402">
        <f t="shared" si="337"/>
        <v>18</v>
      </c>
    </row>
    <row r="463" spans="1:6" x14ac:dyDescent="0.3">
      <c r="A463" s="401" t="str">
        <f t="shared" ref="A463" si="357">A441</f>
        <v>Checking</v>
      </c>
      <c r="B463" s="401" t="str">
        <f t="shared" si="336"/>
        <v>Can Public Recount with Copies of Ballots?</v>
      </c>
      <c r="C463" s="402" t="str">
        <f>IF(F463="","",IF(F463=3,INDEX(Report!$A$61:$T$117,E463,20),IF(OR(F463=7,F463=8,F463=9,F463=14,F463=17),TEXT(INDEX(Report!$A$1:$T$57,E463,F463),"0%"),IF(F463=5,TEXT(INDEX(Report!$A$1:$T$57,E463,F463),"$#,##0"),INDEX(Report!$A$1:$T$57,E463,F463)))))</f>
        <v>No ballots or images</v>
      </c>
      <c r="D463" s="403">
        <f>IF(F463="","",IF(F463=2,D$1,IF(F463=3,INDEX(Report!$A$1:$T$57,E463,20),INDEX(Report!$A$61:$T$117,E463,F463)-0.2)))</f>
        <v>0</v>
      </c>
      <c r="E463" s="402">
        <f t="shared" si="306"/>
        <v>26</v>
      </c>
      <c r="F463" s="402">
        <f t="shared" si="337"/>
        <v>19</v>
      </c>
    </row>
    <row r="464" spans="1:6" s="397" customFormat="1" x14ac:dyDescent="0.3">
      <c r="A464" s="397" t="str">
        <f>A442</f>
        <v>State</v>
      </c>
      <c r="B464" s="397" t="str">
        <f>B442</f>
        <v>|</v>
      </c>
      <c r="C464" s="398" t="str">
        <f>IF(F464="","",IF(F464=3,INDEX(Report!$A$61:$T$117,E464,20),IF(OR(F464=7,F464=8,F464=9,F464=14,F464=17),TEXT(INDEX(Report!$A$1:$T$57,E464,F464),"0%"),IF(F464=5,TEXT(INDEX(Report!$A$1:$T$57,E464,F464),"$#,##0"),INDEX(Report!$A$1:$T$57,E464,F464)))))</f>
        <v>Maryland</v>
      </c>
      <c r="D464" s="399" t="str">
        <f>IF(F464="","",IF(F464=2,D$1,IF(F464=3,INDEX(Report!$A$1:$T$57,E464,20),INDEX(Report!$A$61:$T$117,E464,F464)-0.2)))</f>
        <v>Score (Scale 0-5)</v>
      </c>
      <c r="E464" s="398">
        <f t="shared" si="306"/>
        <v>27</v>
      </c>
      <c r="F464" s="398">
        <f>IF(F442&lt;&gt;"",F442,"")</f>
        <v>2</v>
      </c>
    </row>
    <row r="465" spans="1:6" s="397" customFormat="1" x14ac:dyDescent="0.3">
      <c r="A465" s="397" t="str">
        <f>A443</f>
        <v>Grade</v>
      </c>
      <c r="B465" s="397" t="str">
        <f t="shared" ref="B465:B485" si="358">B443</f>
        <v>Overall Grade, Total score is on scale 0-80 (item scores are 0-5)</v>
      </c>
      <c r="C465" s="398" t="str">
        <f>IF(F465="","",IF(F465=3,INDEX(Report!$A$61:$T$117,E465,20),IF(OR(F465=7,F465=8,F465=9,F465=14,F465=17),TEXT(INDEX(Report!$A$1:$T$57,E465,F465),"0%"),IF(F465=5,TEXT(INDEX(Report!$A$1:$T$57,E465,F465),"$#,##0"),INDEX(Report!$A$1:$T$57,E465,F465)))))</f>
        <v>B</v>
      </c>
      <c r="D465" s="399">
        <f>IF(F465="","",IF(F465=2,D$1,IF(F465=3,INDEX(Report!$A$1:$T$57,E465,20),INDEX(Report!$A$61:$T$117,E465,F465)-0.2)))</f>
        <v>39.799748352365953</v>
      </c>
      <c r="E465" s="398">
        <f t="shared" si="306"/>
        <v>27</v>
      </c>
      <c r="F465" s="398">
        <f t="shared" ref="F465:F485" si="359">IF(F443&lt;&gt;"",F443,"")</f>
        <v>3</v>
      </c>
    </row>
    <row r="466" spans="1:6" s="397" customFormat="1" x14ac:dyDescent="0.3">
      <c r="A466" s="397" t="str">
        <f t="shared" ref="A466" si="360">A444</f>
        <v>Campaigns</v>
      </c>
      <c r="B466" s="397" t="str">
        <f t="shared" si="358"/>
        <v>CAMPAIGNS</v>
      </c>
      <c r="C466" s="398" t="str">
        <f>IF(F466="","",IF(F466=3,INDEX(Report!$A$61:$T$117,E466,20),IF(OR(F466=7,F466=8,F466=9,F466=14,F466=17),TEXT(INDEX(Report!$A$1:$T$57,E466,F466),"0%"),IF(F466=5,TEXT(INDEX(Report!$A$1:$T$57,E466,F466),"$#,##0"),INDEX(Report!$A$1:$T$57,E466,F466)))))</f>
        <v/>
      </c>
      <c r="D466" s="399" t="str">
        <f>IF(F466="","",IF(F466=2,D$1,IF(F466=3,INDEX(Report!$A$1:$T$57,E466,20),INDEX(Report!$A$61:$T$117,E466,F466)-0.2)))</f>
        <v/>
      </c>
      <c r="E466" s="398">
        <f t="shared" si="306"/>
        <v>27</v>
      </c>
      <c r="F466" s="398" t="str">
        <f t="shared" si="359"/>
        <v/>
      </c>
    </row>
    <row r="467" spans="1:6" x14ac:dyDescent="0.3">
      <c r="A467" s="401" t="str">
        <f t="shared" ref="A467" si="361">A445</f>
        <v>Campaigns</v>
      </c>
      <c r="B467" s="401" t="str">
        <f t="shared" si="358"/>
        <v>Nonpartisan or Bipartisan Redistricting to Avoid Gerrymanders</v>
      </c>
      <c r="C467" s="402" t="str">
        <f>IF(F467="","",IF(F467=3,INDEX(Report!$A$61:$T$117,E467,20),IF(OR(F467=7,F467=8,F467=9,F467=14,F467=17),TEXT(INDEX(Report!$A$1:$T$57,E467,F467),"0%"),IF(F467=5,TEXT(INDEX(Report!$A$1:$T$57,E467,F467),"$#,##0"),INDEX(Report!$A$1:$T$57,E467,F467)))))</f>
        <v>No</v>
      </c>
      <c r="D467" s="403">
        <f>IF(F467="","",IF(F467=2,D$1,IF(F467=3,INDEX(Report!$A$1:$T$57,E467,20),INDEX(Report!$A$61:$T$117,E467,F467)-0.2)))</f>
        <v>0</v>
      </c>
      <c r="E467" s="402">
        <f t="shared" si="306"/>
        <v>27</v>
      </c>
      <c r="F467" s="402">
        <f t="shared" si="359"/>
        <v>4</v>
      </c>
    </row>
    <row r="468" spans="1:6" x14ac:dyDescent="0.3">
      <c r="A468" s="401" t="str">
        <f t="shared" ref="A468" si="362">A446</f>
        <v>Campaigns</v>
      </c>
      <c r="B468" s="401" t="str">
        <f t="shared" si="358"/>
        <v>Contribution Limit per 4 Years per Candidate</v>
      </c>
      <c r="C468" s="402" t="str">
        <f>IF(F468="","",IF(F468=3,INDEX(Report!$A$61:$T$117,E468,20),IF(OR(F468=7,F468=8,F468=9,F468=14,F468=17),TEXT(INDEX(Report!$A$1:$T$57,E468,F468),"0%"),IF(F468=5,TEXT(INDEX(Report!$A$1:$T$57,E468,F468),"$#,##0"),INDEX(Report!$A$1:$T$57,E468,F468)))))</f>
        <v>$6,000</v>
      </c>
      <c r="D468" s="403">
        <f>IF(F468="","",IF(F468=2,D$1,IF(F468=3,INDEX(Report!$A$1:$T$57,E468,20),INDEX(Report!$A$61:$T$117,E468,F468)-0.2)))</f>
        <v>2</v>
      </c>
      <c r="E468" s="402">
        <f t="shared" si="306"/>
        <v>27</v>
      </c>
      <c r="F468" s="402">
        <f t="shared" si="359"/>
        <v>5</v>
      </c>
    </row>
    <row r="469" spans="1:6" x14ac:dyDescent="0.3">
      <c r="A469" s="401" t="str">
        <f t="shared" ref="A469" si="363">A447</f>
        <v>Campaigns</v>
      </c>
      <c r="B469" s="401" t="str">
        <f t="shared" si="358"/>
        <v>Public Campaign Finance for Governor+Legislature:</v>
      </c>
      <c r="C469" s="402" t="str">
        <f>IF(F469="","",IF(F469=3,INDEX(Report!$A$61:$T$117,E469,20),IF(OR(F469=7,F469=8,F469=9,F469=14,F469=17),TEXT(INDEX(Report!$A$1:$T$57,E469,F469),"0%"),IF(F469=5,TEXT(INDEX(Report!$A$1:$T$57,E469,F469),"$#,##0"),INDEX(Report!$A$1:$T$57,E469,F469)))))</f>
        <v>Gov+Lt.Gov</v>
      </c>
      <c r="D469" s="403">
        <f>IF(F469="","",IF(F469=2,D$1,IF(F469=3,INDEX(Report!$A$1:$T$57,E469,20),INDEX(Report!$A$61:$T$117,E469,F469)-0.2)))</f>
        <v>3</v>
      </c>
      <c r="E469" s="402">
        <f t="shared" si="306"/>
        <v>27</v>
      </c>
      <c r="F469" s="402">
        <f t="shared" si="359"/>
        <v>6</v>
      </c>
    </row>
    <row r="470" spans="1:6" s="397" customFormat="1" x14ac:dyDescent="0.3">
      <c r="A470" s="397" t="str">
        <f t="shared" ref="A470" si="364">A448</f>
        <v>Turnout</v>
      </c>
      <c r="B470" s="397" t="str">
        <f t="shared" si="358"/>
        <v>TURNOUT</v>
      </c>
      <c r="C470" s="398" t="str">
        <f>IF(F470="","",IF(F470=3,INDEX(Report!$A$61:$T$117,E470,20),IF(OR(F470=7,F470=8,F470=9,F470=14,F470=17),TEXT(INDEX(Report!$A$1:$T$57,E470,F470),"0%"),IF(F470=5,TEXT(INDEX(Report!$A$1:$T$57,E470,F470),"$#,##0"),INDEX(Report!$A$1:$T$57,E470,F470)))))</f>
        <v/>
      </c>
      <c r="D470" s="399" t="str">
        <f>IF(F470="","",IF(F470=2,D$1,IF(F470=3,INDEX(Report!$A$1:$T$57,E470,20),INDEX(Report!$A$61:$T$117,E470,F470)-0.2)))</f>
        <v/>
      </c>
      <c r="E470" s="398">
        <f t="shared" si="306"/>
        <v>27</v>
      </c>
      <c r="F470" s="398" t="str">
        <f t="shared" si="359"/>
        <v/>
      </c>
    </row>
    <row r="471" spans="1:6" x14ac:dyDescent="0.3">
      <c r="A471" s="401" t="str">
        <f t="shared" ref="A471" si="365">A449</f>
        <v>Turnout</v>
      </c>
      <c r="B471" s="401" t="str">
        <f t="shared" si="358"/>
        <v>Turnout: % of Voting-age Citizens: 2020:</v>
      </c>
      <c r="C471" s="402" t="str">
        <f>IF(F471="","",IF(F471=3,INDEX(Report!$A$61:$T$117,E471,20),IF(OR(F471=7,F471=8,F471=9,F471=14,F471=17),TEXT(INDEX(Report!$A$1:$T$57,E471,F471),"0%"),IF(F471=5,TEXT(INDEX(Report!$A$1:$T$57,E471,F471),"$#,##0"),INDEX(Report!$A$1:$T$57,E471,F471)))))</f>
        <v>71%</v>
      </c>
      <c r="D471" s="403">
        <f>IF(F471="","",IF(F471=2,D$1,IF(F471=3,INDEX(Report!$A$1:$T$57,E471,20),INDEX(Report!$A$61:$T$117,E471,F471)-0.2)))</f>
        <v>3.2265669960947512</v>
      </c>
      <c r="E471" s="402">
        <f t="shared" si="306"/>
        <v>27</v>
      </c>
      <c r="F471" s="402">
        <f t="shared" si="359"/>
        <v>7</v>
      </c>
    </row>
    <row r="472" spans="1:6" x14ac:dyDescent="0.3">
      <c r="A472" s="401" t="str">
        <f t="shared" ref="A472" si="366">A450</f>
        <v>Turnout</v>
      </c>
      <c r="B472" s="401" t="str">
        <f t="shared" si="358"/>
        <v>Ratio of 18-24 Turnout to 25+ Turnout: 2020:</v>
      </c>
      <c r="C472" s="402" t="str">
        <f>IF(F472="","",IF(F472=3,INDEX(Report!$A$61:$T$117,E472,20),IF(OR(F472=7,F472=8,F472=9,F472=14,F472=17),TEXT(INDEX(Report!$A$1:$T$57,E472,F472),"0%"),IF(F472=5,TEXT(INDEX(Report!$A$1:$T$57,E472,F472),"$#,##0"),INDEX(Report!$A$1:$T$57,E472,F472)))))</f>
        <v>96%</v>
      </c>
      <c r="D472" s="403">
        <f>IF(F472="","",IF(F472=2,D$1,IF(F472=3,INDEX(Report!$A$1:$T$57,E472,20),INDEX(Report!$A$61:$T$117,E472,F472)-0.2)))</f>
        <v>4.5731813562711974</v>
      </c>
      <c r="E472" s="402">
        <f t="shared" si="306"/>
        <v>27</v>
      </c>
      <c r="F472" s="402">
        <f t="shared" si="359"/>
        <v>8</v>
      </c>
    </row>
    <row r="473" spans="1:6" x14ac:dyDescent="0.3">
      <c r="A473" s="401" t="str">
        <f t="shared" ref="A473" si="367">A451</f>
        <v>Turnout</v>
      </c>
      <c r="B473" s="401" t="str">
        <f t="shared" si="358"/>
        <v>Ratio of Minority Turnout to White Turnout: 2020:</v>
      </c>
      <c r="C473" s="402" t="str">
        <f>IF(F473="","",IF(F473=3,INDEX(Report!$A$61:$T$117,E473,20),IF(OR(F473=7,F473=8,F473=9,F473=14,F473=17),TEXT(INDEX(Report!$A$1:$T$57,E473,F473),"0%"),IF(F473=5,TEXT(INDEX(Report!$A$1:$T$57,E473,F473),"$#,##0"),INDEX(Report!$A$1:$T$57,E473,F473)))))</f>
        <v>104%</v>
      </c>
      <c r="D473" s="403">
        <f>IF(F473="","",IF(F473=2,D$1,IF(F473=3,INDEX(Report!$A$1:$T$57,E473,20),INDEX(Report!$A$61:$T$117,E473,F473)-0.2)))</f>
        <v>5</v>
      </c>
      <c r="E473" s="402">
        <f t="shared" si="306"/>
        <v>27</v>
      </c>
      <c r="F473" s="402">
        <f t="shared" si="359"/>
        <v>9</v>
      </c>
    </row>
    <row r="474" spans="1:6" s="397" customFormat="1" x14ac:dyDescent="0.3">
      <c r="A474" s="397" t="str">
        <f t="shared" ref="A474" si="368">A452</f>
        <v>Access</v>
      </c>
      <c r="B474" s="397" t="str">
        <f t="shared" si="358"/>
        <v>ACCESS TO VOTING</v>
      </c>
      <c r="C474" s="398" t="str">
        <f>IF(F474="","",IF(F474=3,INDEX(Report!$A$61:$T$117,E474,20),IF(OR(F474=7,F474=8,F474=9,F474=14,F474=17),TEXT(INDEX(Report!$A$1:$T$57,E474,F474),"0%"),IF(F474=5,TEXT(INDEX(Report!$A$1:$T$57,E474,F474),"$#,##0"),INDEX(Report!$A$1:$T$57,E474,F474)))))</f>
        <v/>
      </c>
      <c r="D474" s="399" t="str">
        <f>IF(F474="","",IF(F474=2,D$1,IF(F474=3,INDEX(Report!$A$1:$T$57,E474,20),INDEX(Report!$A$61:$T$117,E474,F474)-0.2)))</f>
        <v/>
      </c>
      <c r="E474" s="398">
        <f t="shared" si="306"/>
        <v>27</v>
      </c>
      <c r="F474" s="398" t="str">
        <f t="shared" si="359"/>
        <v/>
      </c>
    </row>
    <row r="475" spans="1:6" x14ac:dyDescent="0.3">
      <c r="A475" s="401" t="str">
        <f t="shared" ref="A475" si="369">A453</f>
        <v>Access</v>
      </c>
      <c r="B475" s="401" t="str">
        <f t="shared" si="358"/>
        <v>Weekend Early Voting: State Minimum 2021:</v>
      </c>
      <c r="C475" s="402" t="str">
        <f>IF(F475="","",IF(F475=3,INDEX(Report!$A$61:$T$117,E475,20),IF(OR(F475=7,F475=8,F475=9,F475=14,F475=17),TEXT(INDEX(Report!$A$1:$T$57,E475,F475),"0%"),IF(F475=5,TEXT(INDEX(Report!$A$1:$T$57,E475,F475),"$#,##0"),INDEX(Report!$A$1:$T$57,E475,F475)))))</f>
        <v>2: Sat+Sun: last weekend</v>
      </c>
      <c r="D475" s="403">
        <f>IF(F475="","",IF(F475=2,D$1,IF(F475=3,INDEX(Report!$A$1:$T$57,E475,20),INDEX(Report!$A$61:$T$117,E475,F475)-0.2)))</f>
        <v>3</v>
      </c>
      <c r="E475" s="402">
        <f t="shared" ref="E475:E538" si="370">E453+1</f>
        <v>27</v>
      </c>
      <c r="F475" s="402">
        <f t="shared" si="359"/>
        <v>10</v>
      </c>
    </row>
    <row r="476" spans="1:6" x14ac:dyDescent="0.3">
      <c r="A476" s="401" t="str">
        <f t="shared" ref="A476" si="371">A454</f>
        <v>Access</v>
      </c>
      <c r="B476" s="401" t="str">
        <f t="shared" si="358"/>
        <v>Access to Vote by Mail (VBM): 2020:</v>
      </c>
      <c r="C476" s="402" t="str">
        <f>IF(F476="","",IF(F476=3,INDEX(Report!$A$61:$T$117,E476,20),IF(OR(F476=7,F476=8,F476=9,F476=14,F476=17),TEXT(INDEX(Report!$A$1:$T$57,E476,F476),"0%"),IF(F476=5,TEXT(INDEX(Report!$A$1:$T$57,E476,F476),"$#,##0"),INDEX(Report!$A$1:$T$57,E476,F476)))))</f>
        <v>Broad VBM: Applic.sent to all</v>
      </c>
      <c r="D476" s="403">
        <f>IF(F476="","",IF(F476=2,D$1,IF(F476=3,INDEX(Report!$A$1:$T$57,E476,20),INDEX(Report!$A$61:$T$117,E476,F476)-0.2)))</f>
        <v>1</v>
      </c>
      <c r="E476" s="402">
        <f t="shared" si="370"/>
        <v>27</v>
      </c>
      <c r="F476" s="402">
        <f t="shared" si="359"/>
        <v>11</v>
      </c>
    </row>
    <row r="477" spans="1:6" x14ac:dyDescent="0.3">
      <c r="A477" s="401" t="str">
        <f t="shared" ref="A477" si="372">A455</f>
        <v>Access</v>
      </c>
      <c r="B477" s="401" t="str">
        <f t="shared" si="358"/>
        <v>Number of Days when Voters Can Cure Signature Problems after Election Day:</v>
      </c>
      <c r="C477" s="402" t="str">
        <f>IF(F477="","",IF(F477=3,INDEX(Report!$A$61:$T$117,E477,20),IF(OR(F477=7,F477=8,F477=9,F477=14,F477=17),TEXT(INDEX(Report!$A$1:$T$57,E477,F477),"0%"),IF(F477=5,TEXT(INDEX(Report!$A$1:$T$57,E477,F477),"$#,##0"),INDEX(Report!$A$1:$T$57,E477,F477)))))</f>
        <v>No cure</v>
      </c>
      <c r="D477" s="403">
        <f>IF(F477="","",IF(F477=2,D$1,IF(F477=3,INDEX(Report!$A$1:$T$57,E477,20),INDEX(Report!$A$61:$T$117,E477,F477)-0.2)))</f>
        <v>0</v>
      </c>
      <c r="E477" s="402">
        <f t="shared" si="370"/>
        <v>27</v>
      </c>
      <c r="F477" s="402">
        <f t="shared" si="359"/>
        <v>12</v>
      </c>
    </row>
    <row r="478" spans="1:6" x14ac:dyDescent="0.3">
      <c r="A478" s="401" t="str">
        <f t="shared" ref="A478" si="373">A456</f>
        <v>Access</v>
      </c>
      <c r="B478" s="401" t="str">
        <f t="shared" si="358"/>
        <v>Do They Maintain VBM List Well with Address Changes &amp; Deaths?</v>
      </c>
      <c r="C478" s="402" t="str">
        <f>IF(F478="","",IF(F478=3,INDEX(Report!$A$61:$T$117,E478,20),IF(OR(F478=7,F478=8,F478=9,F478=14,F478=17),TEXT(INDEX(Report!$A$1:$T$57,E478,F478),"0%"),IF(F478=5,TEXT(INDEX(Report!$A$1:$T$57,E478,F478),"$#,##0"),INDEX(Report!$A$1:$T$57,E478,F478)))))</f>
        <v>No</v>
      </c>
      <c r="D478" s="403">
        <f>IF(F478="","",IF(F478=2,D$1,IF(F478=3,INDEX(Report!$A$1:$T$57,E478,20),INDEX(Report!$A$61:$T$117,E478,F478)-0.2)))</f>
        <v>0</v>
      </c>
      <c r="E478" s="402">
        <f t="shared" si="370"/>
        <v>27</v>
      </c>
      <c r="F478" s="402">
        <f t="shared" si="359"/>
        <v>13</v>
      </c>
    </row>
    <row r="479" spans="1:6" x14ac:dyDescent="0.3">
      <c r="A479" s="401" t="str">
        <f t="shared" ref="A479" si="374">A457</f>
        <v>Access</v>
      </c>
      <c r="B479" s="401" t="str">
        <f t="shared" si="358"/>
        <v>Extent of Review of VBM: Rejection Rate: 2018:</v>
      </c>
      <c r="C479" s="402" t="str">
        <f>IF(F479="","",IF(F479=3,INDEX(Report!$A$61:$T$117,E479,20),IF(OR(F479=7,F479=8,F479=9,F479=14,F479=17),TEXT(INDEX(Report!$A$1:$T$57,E479,F479),"0%"),IF(F479=5,TEXT(INDEX(Report!$A$1:$T$57,E479,F479),"$#,##0"),INDEX(Report!$A$1:$T$57,E479,F479)))))</f>
        <v>No signature checks</v>
      </c>
      <c r="D479" s="403">
        <f>IF(F479="","",IF(F479=2,D$1,IF(F479=3,INDEX(Report!$A$1:$T$57,E479,20),INDEX(Report!$A$61:$T$117,E479,F479)-0.2)))</f>
        <v>0</v>
      </c>
      <c r="E479" s="402">
        <f t="shared" si="370"/>
        <v>27</v>
      </c>
      <c r="F479" s="402">
        <f t="shared" si="359"/>
        <v>14</v>
      </c>
    </row>
    <row r="480" spans="1:6" s="397" customFormat="1" x14ac:dyDescent="0.3">
      <c r="A480" s="397" t="str">
        <f t="shared" ref="A480" si="375">A458</f>
        <v>Checking</v>
      </c>
      <c r="B480" s="397" t="str">
        <f t="shared" si="358"/>
        <v>CHECKING ELECTION RESULTS</v>
      </c>
      <c r="C480" s="398" t="str">
        <f>IF(F480="","",IF(F480=3,INDEX(Report!$A$61:$T$117,E480,20),IF(OR(F480=7,F480=8,F480=9,F480=14,F480=17),TEXT(INDEX(Report!$A$1:$T$57,E480,F480),"0%"),IF(F480=5,TEXT(INDEX(Report!$A$1:$T$57,E480,F480),"$#,##0"),INDEX(Report!$A$1:$T$57,E480,F480)))))</f>
        <v/>
      </c>
      <c r="D480" s="399" t="str">
        <f>IF(F480="","",IF(F480=2,D$1,IF(F480=3,INDEX(Report!$A$1:$T$57,E480,20),INDEX(Report!$A$61:$T$117,E480,F480)-0.2)))</f>
        <v/>
      </c>
      <c r="E480" s="398">
        <f t="shared" si="370"/>
        <v>27</v>
      </c>
      <c r="F480" s="398" t="str">
        <f t="shared" si="359"/>
        <v/>
      </c>
    </row>
    <row r="481" spans="1:6" x14ac:dyDescent="0.3">
      <c r="A481" s="401" t="str">
        <f t="shared" ref="A481" si="376">A459</f>
        <v>Checking</v>
      </c>
      <c r="B481" s="401" t="str">
        <f t="shared" si="358"/>
        <v>Handmarked Paper Ballots or Printed by Touchscreen? 2022:</v>
      </c>
      <c r="C481" s="402" t="str">
        <f>IF(F481="","",IF(F481=3,INDEX(Report!$A$61:$T$117,E481,20),IF(OR(F481=7,F481=8,F481=9,F481=14,F481=17),TEXT(INDEX(Report!$A$1:$T$57,E481,F481),"0%"),IF(F481=5,TEXT(INDEX(Report!$A$1:$T$57,E481,F481),"$#,##0"),INDEX(Report!$A$1:$T$57,E481,F481)))))</f>
        <v>Handmark. Touchscreen can print ballot for accessibility</v>
      </c>
      <c r="D481" s="403">
        <f>IF(F481="","",IF(F481=2,D$1,IF(F481=3,INDEX(Report!$A$1:$T$57,E481,20),INDEX(Report!$A$61:$T$117,E481,F481)-0.2)))</f>
        <v>5</v>
      </c>
      <c r="E481" s="402">
        <f t="shared" si="370"/>
        <v>27</v>
      </c>
      <c r="F481" s="402">
        <f t="shared" si="359"/>
        <v>15</v>
      </c>
    </row>
    <row r="482" spans="1:6" x14ac:dyDescent="0.3">
      <c r="A482" s="401" t="str">
        <f t="shared" ref="A482" si="377">A460</f>
        <v>Checking</v>
      </c>
      <c r="B482" s="401" t="str">
        <f t="shared" si="358"/>
        <v>Do They Audit Results by Hand Tallying Some Ballots?</v>
      </c>
      <c r="C482" s="402" t="str">
        <f>IF(F482="","",IF(F482=3,INDEX(Report!$A$61:$T$117,E482,20),IF(OR(F482=7,F482=8,F482=9,F482=14,F482=17),TEXT(INDEX(Report!$A$1:$T$57,E482,F482),"0%"),IF(F482=5,TEXT(INDEX(Report!$A$1:$T$57,E482,F482),"$#,##0"),INDEX(Report!$A$1:$T$57,E482,F482)))))</f>
        <v>Hand tally 1%-2%. Independent computer tally of 100% images</v>
      </c>
      <c r="D482" s="403">
        <f>IF(F482="","",IF(F482=2,D$1,IF(F482=3,INDEX(Report!$A$1:$T$57,E482,20),INDEX(Report!$A$61:$T$117,E482,F482)-0.2)))</f>
        <v>5</v>
      </c>
      <c r="E482" s="402">
        <f t="shared" si="370"/>
        <v>27</v>
      </c>
      <c r="F482" s="402">
        <f t="shared" si="359"/>
        <v>16</v>
      </c>
    </row>
    <row r="483" spans="1:6" x14ac:dyDescent="0.3">
      <c r="A483" s="401" t="str">
        <f t="shared" ref="A483" si="378">A461</f>
        <v>Checking</v>
      </c>
      <c r="B483" s="401" t="str">
        <f t="shared" si="358"/>
        <v>How Big Is Audit Sample?</v>
      </c>
      <c r="C483" s="402" t="str">
        <f>IF(F483="","",IF(F483=3,INDEX(Report!$A$61:$T$117,E483,20),IF(OR(F483=7,F483=8,F483=9,F483=14,F483=17),TEXT(INDEX(Report!$A$1:$T$57,E483,F483),"0%"),IF(F483=5,TEXT(INDEX(Report!$A$1:$T$57,E483,F483),"$#,##0"),INDEX(Report!$A$1:$T$57,E483,F483)))))</f>
        <v>1%-2%. After results are final</v>
      </c>
      <c r="D483" s="403">
        <f>IF(F483="","",IF(F483=2,D$1,IF(F483=3,INDEX(Report!$A$1:$T$57,E483,20),INDEX(Report!$A$61:$T$117,E483,F483)-0.2)))</f>
        <v>2</v>
      </c>
      <c r="E483" s="402">
        <f t="shared" si="370"/>
        <v>27</v>
      </c>
      <c r="F483" s="402">
        <f t="shared" si="359"/>
        <v>17</v>
      </c>
    </row>
    <row r="484" spans="1:6" x14ac:dyDescent="0.3">
      <c r="A484" s="401" t="str">
        <f t="shared" ref="A484" si="379">A462</f>
        <v>Checking</v>
      </c>
      <c r="B484" s="401" t="str">
        <f t="shared" si="358"/>
        <v>Number of Contests Audited:</v>
      </c>
      <c r="C484" s="402" t="str">
        <f>IF(F484="","",IF(F484=3,INDEX(Report!$A$61:$T$117,E484,20),IF(OR(F484=7,F484=8,F484=9,F484=14,F484=17),TEXT(INDEX(Report!$A$1:$T$57,E484,F484),"0%"),IF(F484=5,TEXT(INDEX(Report!$A$1:$T$57,E484,F484),"$#,##0"),INDEX(Report!$A$1:$T$57,E484,F484)))))</f>
        <v>?</v>
      </c>
      <c r="D484" s="403">
        <f>IF(F484="","",IF(F484=2,D$1,IF(F484=3,INDEX(Report!$A$1:$T$57,E484,20),INDEX(Report!$A$61:$T$117,E484,F484)-0.2)))</f>
        <v>1</v>
      </c>
      <c r="E484" s="402">
        <f t="shared" si="370"/>
        <v>27</v>
      </c>
      <c r="F484" s="402">
        <f t="shared" si="359"/>
        <v>18</v>
      </c>
    </row>
    <row r="485" spans="1:6" x14ac:dyDescent="0.3">
      <c r="A485" s="401" t="str">
        <f t="shared" ref="A485" si="380">A463</f>
        <v>Checking</v>
      </c>
      <c r="B485" s="401" t="str">
        <f t="shared" si="358"/>
        <v>Can Public Recount with Copies of Ballots?</v>
      </c>
      <c r="C485" s="402" t="str">
        <f>IF(F485="","",IF(F485=3,INDEX(Report!$A$61:$T$117,E485,20),IF(OR(F485=7,F485=8,F485=9,F485=14,F485=17),TEXT(INDEX(Report!$A$1:$T$57,E485,F485),"0%"),IF(F485=5,TEXT(INDEX(Report!$A$1:$T$57,E485,F485),"$#,##0"),INDEX(Report!$A$1:$T$57,E485,F485)))))</f>
        <v>Keep+release images &amp; ballots after recount</v>
      </c>
      <c r="D485" s="403">
        <f>IF(F485="","",IF(F485=2,D$1,IF(F485=3,INDEX(Report!$A$1:$T$57,E485,20),INDEX(Report!$A$61:$T$117,E485,F485)-0.2)))</f>
        <v>5</v>
      </c>
      <c r="E485" s="402">
        <f t="shared" si="370"/>
        <v>27</v>
      </c>
      <c r="F485" s="402">
        <f t="shared" si="359"/>
        <v>19</v>
      </c>
    </row>
    <row r="486" spans="1:6" s="397" customFormat="1" x14ac:dyDescent="0.3">
      <c r="A486" s="397" t="str">
        <f>A464</f>
        <v>State</v>
      </c>
      <c r="B486" s="397" t="str">
        <f>B464</f>
        <v>|</v>
      </c>
      <c r="C486" s="398" t="str">
        <f>IF(F486="","",IF(F486=3,INDEX(Report!$A$61:$T$117,E486,20),IF(OR(F486=7,F486=8,F486=9,F486=14,F486=17),TEXT(INDEX(Report!$A$1:$T$57,E486,F486),"0%"),IF(F486=5,TEXT(INDEX(Report!$A$1:$T$57,E486,F486),"$#,##0"),INDEX(Report!$A$1:$T$57,E486,F486)))))</f>
        <v>Massachusetts</v>
      </c>
      <c r="D486" s="399" t="str">
        <f>IF(F486="","",IF(F486=2,D$1,IF(F486=3,INDEX(Report!$A$1:$T$57,E486,20),INDEX(Report!$A$61:$T$117,E486,F486)-0.2)))</f>
        <v>Score (Scale 0-5)</v>
      </c>
      <c r="E486" s="398">
        <f t="shared" si="370"/>
        <v>28</v>
      </c>
      <c r="F486" s="398">
        <f>IF(F464&lt;&gt;"",F464,"")</f>
        <v>2</v>
      </c>
    </row>
    <row r="487" spans="1:6" s="397" customFormat="1" x14ac:dyDescent="0.3">
      <c r="A487" s="397" t="str">
        <f>A465</f>
        <v>Grade</v>
      </c>
      <c r="B487" s="397" t="str">
        <f t="shared" ref="B487:B550" si="381">B465</f>
        <v>Overall Grade, Total score is on scale 0-80 (item scores are 0-5)</v>
      </c>
      <c r="C487" s="398" t="str">
        <f>IF(F487="","",IF(F487=3,INDEX(Report!$A$61:$T$117,E487,20),IF(OR(F487=7,F487=8,F487=9,F487=14,F487=17),TEXT(INDEX(Report!$A$1:$T$57,E487,F487),"0%"),IF(F487=5,TEXT(INDEX(Report!$A$1:$T$57,E487,F487),"$#,##0"),INDEX(Report!$A$1:$T$57,E487,F487)))))</f>
        <v>A</v>
      </c>
      <c r="D487" s="399">
        <f>IF(F487="","",IF(F487=2,D$1,IF(F487=3,INDEX(Report!$A$1:$T$57,E487,20),INDEX(Report!$A$61:$T$117,E487,F487)-0.2)))</f>
        <v>47.78543509868399</v>
      </c>
      <c r="E487" s="398">
        <f t="shared" si="370"/>
        <v>28</v>
      </c>
      <c r="F487" s="398">
        <f t="shared" ref="F487:F550" si="382">IF(F465&lt;&gt;"",F465,"")</f>
        <v>3</v>
      </c>
    </row>
    <row r="488" spans="1:6" s="397" customFormat="1" x14ac:dyDescent="0.3">
      <c r="A488" s="397" t="str">
        <f t="shared" ref="A488" si="383">A466</f>
        <v>Campaigns</v>
      </c>
      <c r="B488" s="397" t="str">
        <f t="shared" si="381"/>
        <v>CAMPAIGNS</v>
      </c>
      <c r="C488" s="398" t="str">
        <f>IF(F488="","",IF(F488=3,INDEX(Report!$A$61:$T$117,E488,20),IF(OR(F488=7,F488=8,F488=9,F488=14,F488=17),TEXT(INDEX(Report!$A$1:$T$57,E488,F488),"0%"),IF(F488=5,TEXT(INDEX(Report!$A$1:$T$57,E488,F488),"$#,##0"),INDEX(Report!$A$1:$T$57,E488,F488)))))</f>
        <v/>
      </c>
      <c r="D488" s="399" t="str">
        <f>IF(F488="","",IF(F488=2,D$1,IF(F488=3,INDEX(Report!$A$1:$T$57,E488,20),INDEX(Report!$A$61:$T$117,E488,F488)-0.2)))</f>
        <v/>
      </c>
      <c r="E488" s="398">
        <f t="shared" si="370"/>
        <v>28</v>
      </c>
      <c r="F488" s="398" t="str">
        <f t="shared" si="382"/>
        <v/>
      </c>
    </row>
    <row r="489" spans="1:6" x14ac:dyDescent="0.3">
      <c r="A489" s="401" t="str">
        <f t="shared" ref="A489" si="384">A467</f>
        <v>Campaigns</v>
      </c>
      <c r="B489" s="401" t="str">
        <f t="shared" si="381"/>
        <v>Nonpartisan or Bipartisan Redistricting to Avoid Gerrymanders</v>
      </c>
      <c r="C489" s="402" t="str">
        <f>IF(F489="","",IF(F489=3,INDEX(Report!$A$61:$T$117,E489,20),IF(OR(F489=7,F489=8,F489=9,F489=14,F489=17),TEXT(INDEX(Report!$A$1:$T$57,E489,F489),"0%"),IF(F489=5,TEXT(INDEX(Report!$A$1:$T$57,E489,F489),"$#,##0"),INDEX(Report!$A$1:$T$57,E489,F489)))))</f>
        <v>No</v>
      </c>
      <c r="D489" s="403">
        <f>IF(F489="","",IF(F489=2,D$1,IF(F489=3,INDEX(Report!$A$1:$T$57,E489,20),INDEX(Report!$A$61:$T$117,E489,F489)-0.2)))</f>
        <v>0</v>
      </c>
      <c r="E489" s="402">
        <f t="shared" si="370"/>
        <v>28</v>
      </c>
      <c r="F489" s="402">
        <f t="shared" si="382"/>
        <v>4</v>
      </c>
    </row>
    <row r="490" spans="1:6" x14ac:dyDescent="0.3">
      <c r="A490" s="401" t="str">
        <f t="shared" ref="A490" si="385">A468</f>
        <v>Campaigns</v>
      </c>
      <c r="B490" s="401" t="str">
        <f t="shared" si="381"/>
        <v>Contribution Limit per 4 Years per Candidate</v>
      </c>
      <c r="C490" s="402" t="str">
        <f>IF(F490="","",IF(F490=3,INDEX(Report!$A$61:$T$117,E490,20),IF(OR(F490=7,F490=8,F490=9,F490=14,F490=17),TEXT(INDEX(Report!$A$1:$T$57,E490,F490),"0%"),IF(F490=5,TEXT(INDEX(Report!$A$1:$T$57,E490,F490),"$#,##0"),INDEX(Report!$A$1:$T$57,E490,F490)))))</f>
        <v>$4,000</v>
      </c>
      <c r="D490" s="403">
        <f>IF(F490="","",IF(F490=2,D$1,IF(F490=3,INDEX(Report!$A$1:$T$57,E490,20),INDEX(Report!$A$61:$T$117,E490,F490)-0.2)))</f>
        <v>3</v>
      </c>
      <c r="E490" s="402">
        <f t="shared" si="370"/>
        <v>28</v>
      </c>
      <c r="F490" s="402">
        <f t="shared" si="382"/>
        <v>5</v>
      </c>
    </row>
    <row r="491" spans="1:6" x14ac:dyDescent="0.3">
      <c r="A491" s="401" t="str">
        <f t="shared" ref="A491" si="386">A469</f>
        <v>Campaigns</v>
      </c>
      <c r="B491" s="401" t="str">
        <f t="shared" si="381"/>
        <v>Public Campaign Finance for Governor+Legislature:</v>
      </c>
      <c r="C491" s="402" t="str">
        <f>IF(F491="","",IF(F491=3,INDEX(Report!$A$61:$T$117,E491,20),IF(OR(F491=7,F491=8,F491=9,F491=14,F491=17),TEXT(INDEX(Report!$A$1:$T$57,E491,F491),"0%"),IF(F491=5,TEXT(INDEX(Report!$A$1:$T$57,E491,F491),"$#,##0"),INDEX(Report!$A$1:$T$57,E491,F491)))))</f>
        <v>Statewide Officers</v>
      </c>
      <c r="D491" s="403">
        <f>IF(F491="","",IF(F491=2,D$1,IF(F491=3,INDEX(Report!$A$1:$T$57,E491,20),INDEX(Report!$A$61:$T$117,E491,F491)-0.2)))</f>
        <v>3</v>
      </c>
      <c r="E491" s="402">
        <f t="shared" si="370"/>
        <v>28</v>
      </c>
      <c r="F491" s="402">
        <f t="shared" si="382"/>
        <v>6</v>
      </c>
    </row>
    <row r="492" spans="1:6" s="397" customFormat="1" x14ac:dyDescent="0.3">
      <c r="A492" s="397" t="str">
        <f t="shared" ref="A492" si="387">A470</f>
        <v>Turnout</v>
      </c>
      <c r="B492" s="397" t="str">
        <f t="shared" si="381"/>
        <v>TURNOUT</v>
      </c>
      <c r="C492" s="398" t="str">
        <f>IF(F492="","",IF(F492=3,INDEX(Report!$A$61:$T$117,E492,20),IF(OR(F492=7,F492=8,F492=9,F492=14,F492=17),TEXT(INDEX(Report!$A$1:$T$57,E492,F492),"0%"),IF(F492=5,TEXT(INDEX(Report!$A$1:$T$57,E492,F492),"$#,##0"),INDEX(Report!$A$1:$T$57,E492,F492)))))</f>
        <v/>
      </c>
      <c r="D492" s="399" t="str">
        <f>IF(F492="","",IF(F492=2,D$1,IF(F492=3,INDEX(Report!$A$1:$T$57,E492,20),INDEX(Report!$A$61:$T$117,E492,F492)-0.2)))</f>
        <v/>
      </c>
      <c r="E492" s="398">
        <f t="shared" si="370"/>
        <v>28</v>
      </c>
      <c r="F492" s="398" t="str">
        <f t="shared" si="382"/>
        <v/>
      </c>
    </row>
    <row r="493" spans="1:6" x14ac:dyDescent="0.3">
      <c r="A493" s="401" t="str">
        <f t="shared" ref="A493" si="388">A471</f>
        <v>Turnout</v>
      </c>
      <c r="B493" s="401" t="str">
        <f t="shared" si="381"/>
        <v>Turnout: % of Voting-age Citizens: 2020:</v>
      </c>
      <c r="C493" s="402" t="str">
        <f>IF(F493="","",IF(F493=3,INDEX(Report!$A$61:$T$117,E493,20),IF(OR(F493=7,F493=8,F493=9,F493=14,F493=17),TEXT(INDEX(Report!$A$1:$T$57,E493,F493),"0%"),IF(F493=5,TEXT(INDEX(Report!$A$1:$T$57,E493,F493),"$#,##0"),INDEX(Report!$A$1:$T$57,E493,F493)))))</f>
        <v>72%</v>
      </c>
      <c r="D493" s="403">
        <f>IF(F493="","",IF(F493=2,D$1,IF(F493=3,INDEX(Report!$A$1:$T$57,E493,20),INDEX(Report!$A$61:$T$117,E493,F493)-0.2)))</f>
        <v>3.4281125742021388</v>
      </c>
      <c r="E493" s="402">
        <f t="shared" si="370"/>
        <v>28</v>
      </c>
      <c r="F493" s="402">
        <f t="shared" si="382"/>
        <v>7</v>
      </c>
    </row>
    <row r="494" spans="1:6" x14ac:dyDescent="0.3">
      <c r="A494" s="401" t="str">
        <f t="shared" ref="A494" si="389">A472</f>
        <v>Turnout</v>
      </c>
      <c r="B494" s="401" t="str">
        <f t="shared" si="381"/>
        <v>Ratio of 18-24 Turnout to 25+ Turnout: 2020:</v>
      </c>
      <c r="C494" s="402" t="str">
        <f>IF(F494="","",IF(F494=3,INDEX(Report!$A$61:$T$117,E494,20),IF(OR(F494=7,F494=8,F494=9,F494=14,F494=17),TEXT(INDEX(Report!$A$1:$T$57,E494,F494),"0%"),IF(F494=5,TEXT(INDEX(Report!$A$1:$T$57,E494,F494),"$#,##0"),INDEX(Report!$A$1:$T$57,E494,F494)))))</f>
        <v>82%</v>
      </c>
      <c r="D494" s="403">
        <f>IF(F494="","",IF(F494=2,D$1,IF(F494=3,INDEX(Report!$A$1:$T$57,E494,20),INDEX(Report!$A$61:$T$117,E494,F494)-0.2)))</f>
        <v>3.2128514985417191</v>
      </c>
      <c r="E494" s="402">
        <f t="shared" si="370"/>
        <v>28</v>
      </c>
      <c r="F494" s="402">
        <f t="shared" si="382"/>
        <v>8</v>
      </c>
    </row>
    <row r="495" spans="1:6" x14ac:dyDescent="0.3">
      <c r="A495" s="401" t="str">
        <f t="shared" ref="A495" si="390">A473</f>
        <v>Turnout</v>
      </c>
      <c r="B495" s="401" t="str">
        <f t="shared" si="381"/>
        <v>Ratio of Minority Turnout to White Turnout: 2020:</v>
      </c>
      <c r="C495" s="402" t="str">
        <f>IF(F495="","",IF(F495=3,INDEX(Report!$A$61:$T$117,E495,20),IF(OR(F495=7,F495=8,F495=9,F495=14,F495=17),TEXT(INDEX(Report!$A$1:$T$57,E495,F495),"0%"),IF(F495=5,TEXT(INDEX(Report!$A$1:$T$57,E495,F495),"$#,##0"),INDEX(Report!$A$1:$T$57,E495,F495)))))</f>
        <v>63%</v>
      </c>
      <c r="D495" s="403">
        <f>IF(F495="","",IF(F495=2,D$1,IF(F495=3,INDEX(Report!$A$1:$T$57,E495,20),INDEX(Report!$A$61:$T$117,E495,F495)-0.2)))</f>
        <v>1.1444710259401325</v>
      </c>
      <c r="E495" s="402">
        <f t="shared" si="370"/>
        <v>28</v>
      </c>
      <c r="F495" s="402">
        <f t="shared" si="382"/>
        <v>9</v>
      </c>
    </row>
    <row r="496" spans="1:6" s="397" customFormat="1" x14ac:dyDescent="0.3">
      <c r="A496" s="397" t="str">
        <f t="shared" ref="A496" si="391">A474</f>
        <v>Access</v>
      </c>
      <c r="B496" s="397" t="str">
        <f t="shared" si="381"/>
        <v>ACCESS TO VOTING</v>
      </c>
      <c r="C496" s="398" t="str">
        <f>IF(F496="","",IF(F496=3,INDEX(Report!$A$61:$T$117,E496,20),IF(OR(F496=7,F496=8,F496=9,F496=14,F496=17),TEXT(INDEX(Report!$A$1:$T$57,E496,F496),"0%"),IF(F496=5,TEXT(INDEX(Report!$A$1:$T$57,E496,F496),"$#,##0"),INDEX(Report!$A$1:$T$57,E496,F496)))))</f>
        <v/>
      </c>
      <c r="D496" s="399" t="str">
        <f>IF(F496="","",IF(F496=2,D$1,IF(F496=3,INDEX(Report!$A$1:$T$57,E496,20),INDEX(Report!$A$61:$T$117,E496,F496)-0.2)))</f>
        <v/>
      </c>
      <c r="E496" s="398">
        <f t="shared" si="370"/>
        <v>28</v>
      </c>
      <c r="F496" s="398" t="str">
        <f t="shared" si="382"/>
        <v/>
      </c>
    </row>
    <row r="497" spans="1:6" x14ac:dyDescent="0.3">
      <c r="A497" s="401" t="str">
        <f t="shared" ref="A497" si="392">A475</f>
        <v>Access</v>
      </c>
      <c r="B497" s="401" t="str">
        <f t="shared" si="381"/>
        <v>Weekend Early Voting: State Minimum 2021:</v>
      </c>
      <c r="C497" s="402" t="str">
        <f>IF(F497="","",IF(F497=3,INDEX(Report!$A$61:$T$117,E497,20),IF(OR(F497=7,F497=8,F497=9,F497=14,F497=17),TEXT(INDEX(Report!$A$1:$T$57,E497,F497),"0%"),IF(F497=5,TEXT(INDEX(Report!$A$1:$T$57,E497,F497),"$#,##0"),INDEX(Report!$A$1:$T$57,E497,F497)))))</f>
        <v>No rule</v>
      </c>
      <c r="D497" s="403">
        <f>IF(F497="","",IF(F497=2,D$1,IF(F497=3,INDEX(Report!$A$1:$T$57,E497,20),INDEX(Report!$A$61:$T$117,E497,F497)-0.2)))</f>
        <v>0</v>
      </c>
      <c r="E497" s="402">
        <f t="shared" si="370"/>
        <v>28</v>
      </c>
      <c r="F497" s="402">
        <f t="shared" si="382"/>
        <v>10</v>
      </c>
    </row>
    <row r="498" spans="1:6" x14ac:dyDescent="0.3">
      <c r="A498" s="401" t="str">
        <f t="shared" ref="A498" si="393">A476</f>
        <v>Access</v>
      </c>
      <c r="B498" s="401" t="str">
        <f t="shared" si="381"/>
        <v>Access to Vote by Mail (VBM): 2020:</v>
      </c>
      <c r="C498" s="402" t="str">
        <f>IF(F498="","",IF(F498=3,INDEX(Report!$A$61:$T$117,E498,20),IF(OR(F498=7,F498=8,F498=9,F498=14,F498=17),TEXT(INDEX(Report!$A$1:$T$57,E498,F498),"0%"),IF(F498=5,TEXT(INDEX(Report!$A$1:$T$57,E498,F498),"$#,##0"),INDEX(Report!$A$1:$T$57,E498,F498)))))</f>
        <v>Broad VBM: Applic.sent to all</v>
      </c>
      <c r="D498" s="403">
        <f>IF(F498="","",IF(F498=2,D$1,IF(F498=3,INDEX(Report!$A$1:$T$57,E498,20),INDEX(Report!$A$61:$T$117,E498,F498)-0.2)))</f>
        <v>5</v>
      </c>
      <c r="E498" s="402">
        <f t="shared" si="370"/>
        <v>28</v>
      </c>
      <c r="F498" s="402">
        <f t="shared" si="382"/>
        <v>11</v>
      </c>
    </row>
    <row r="499" spans="1:6" x14ac:dyDescent="0.3">
      <c r="A499" s="401" t="str">
        <f t="shared" ref="A499" si="394">A477</f>
        <v>Access</v>
      </c>
      <c r="B499" s="401" t="str">
        <f t="shared" si="381"/>
        <v>Number of Days when Voters Can Cure Signature Problems after Election Day:</v>
      </c>
      <c r="C499" s="402">
        <f>IF(F499="","",IF(F499=3,INDEX(Report!$A$61:$T$117,E499,20),IF(OR(F499=7,F499=8,F499=9,F499=14,F499=17),TEXT(INDEX(Report!$A$1:$T$57,E499,F499),"0%"),IF(F499=5,TEXT(INDEX(Report!$A$1:$T$57,E499,F499),"$#,##0"),INDEX(Report!$A$1:$T$57,E499,F499)))))</f>
        <v>0</v>
      </c>
      <c r="D499" s="403">
        <f>IF(F499="","",IF(F499=2,D$1,IF(F499=3,INDEX(Report!$A$1:$T$57,E499,20),INDEX(Report!$A$61:$T$117,E499,F499)-0.2)))</f>
        <v>1</v>
      </c>
      <c r="E499" s="402">
        <f t="shared" si="370"/>
        <v>28</v>
      </c>
      <c r="F499" s="402">
        <f t="shared" si="382"/>
        <v>12</v>
      </c>
    </row>
    <row r="500" spans="1:6" x14ac:dyDescent="0.3">
      <c r="A500" s="401" t="str">
        <f t="shared" ref="A500" si="395">A478</f>
        <v>Access</v>
      </c>
      <c r="B500" s="401" t="str">
        <f t="shared" si="381"/>
        <v>Do They Maintain VBM List Well with Address Changes &amp; Deaths?</v>
      </c>
      <c r="C500" s="402" t="str">
        <f>IF(F500="","",IF(F500=3,INDEX(Report!$A$61:$T$117,E500,20),IF(OR(F500=7,F500=8,F500=9,F500=14,F500=17),TEXT(INDEX(Report!$A$1:$T$57,E500,F500),"0%"),IF(F500=5,TEXT(INDEX(Report!$A$1:$T$57,E500,F500),"$#,##0"),INDEX(Report!$A$1:$T$57,E500,F500)))))</f>
        <v>Yes</v>
      </c>
      <c r="D500" s="403">
        <f>IF(F500="","",IF(F500=2,D$1,IF(F500=3,INDEX(Report!$A$1:$T$57,E500,20),INDEX(Report!$A$61:$T$117,E500,F500)-0.2)))</f>
        <v>5</v>
      </c>
      <c r="E500" s="402">
        <f t="shared" si="370"/>
        <v>28</v>
      </c>
      <c r="F500" s="402">
        <f t="shared" si="382"/>
        <v>13</v>
      </c>
    </row>
    <row r="501" spans="1:6" x14ac:dyDescent="0.3">
      <c r="A501" s="401" t="str">
        <f t="shared" ref="A501" si="396">A479</f>
        <v>Access</v>
      </c>
      <c r="B501" s="401" t="str">
        <f t="shared" si="381"/>
        <v>Extent of Review of VBM: Rejection Rate: 2018:</v>
      </c>
      <c r="C501" s="402" t="str">
        <f>IF(F501="","",IF(F501=3,INDEX(Report!$A$61:$T$117,E501,20),IF(OR(F501=7,F501=8,F501=9,F501=14,F501=17),TEXT(INDEX(Report!$A$1:$T$57,E501,F501),"0%"),IF(F501=5,TEXT(INDEX(Report!$A$1:$T$57,E501,F501),"$#,##0"),INDEX(Report!$A$1:$T$57,E501,F501)))))</f>
        <v>6%</v>
      </c>
      <c r="D501" s="403">
        <f>IF(F501="","",IF(F501=2,D$1,IF(F501=3,INDEX(Report!$A$1:$T$57,E501,20),INDEX(Report!$A$61:$T$117,E501,F501)-0.2)))</f>
        <v>5</v>
      </c>
      <c r="E501" s="402">
        <f t="shared" si="370"/>
        <v>28</v>
      </c>
      <c r="F501" s="402">
        <f t="shared" si="382"/>
        <v>14</v>
      </c>
    </row>
    <row r="502" spans="1:6" s="397" customFormat="1" x14ac:dyDescent="0.3">
      <c r="A502" s="397" t="str">
        <f t="shared" ref="A502" si="397">A480</f>
        <v>Checking</v>
      </c>
      <c r="B502" s="397" t="str">
        <f t="shared" si="381"/>
        <v>CHECKING ELECTION RESULTS</v>
      </c>
      <c r="C502" s="398" t="str">
        <f>IF(F502="","",IF(F502=3,INDEX(Report!$A$61:$T$117,E502,20),IF(OR(F502=7,F502=8,F502=9,F502=14,F502=17),TEXT(INDEX(Report!$A$1:$T$57,E502,F502),"0%"),IF(F502=5,TEXT(INDEX(Report!$A$1:$T$57,E502,F502),"$#,##0"),INDEX(Report!$A$1:$T$57,E502,F502)))))</f>
        <v/>
      </c>
      <c r="D502" s="399" t="str">
        <f>IF(F502="","",IF(F502=2,D$1,IF(F502=3,INDEX(Report!$A$1:$T$57,E502,20),INDEX(Report!$A$61:$T$117,E502,F502)-0.2)))</f>
        <v/>
      </c>
      <c r="E502" s="398">
        <f t="shared" si="370"/>
        <v>28</v>
      </c>
      <c r="F502" s="398" t="str">
        <f t="shared" si="382"/>
        <v/>
      </c>
    </row>
    <row r="503" spans="1:6" x14ac:dyDescent="0.3">
      <c r="A503" s="401" t="str">
        <f t="shared" ref="A503" si="398">A481</f>
        <v>Checking</v>
      </c>
      <c r="B503" s="401" t="str">
        <f t="shared" si="381"/>
        <v>Handmarked Paper Ballots or Printed by Touchscreen? 2022:</v>
      </c>
      <c r="C503" s="402" t="str">
        <f>IF(F503="","",IF(F503=3,INDEX(Report!$A$61:$T$117,E503,20),IF(OR(F503=7,F503=8,F503=9,F503=14,F503=17),TEXT(INDEX(Report!$A$1:$T$57,E503,F503),"0%"),IF(F503=5,TEXT(INDEX(Report!$A$1:$T$57,E503,F503),"$#,##0"),INDEX(Report!$A$1:$T$57,E503,F503)))))</f>
        <v>Handmark. Touchscreen can print ballot for accessibility</v>
      </c>
      <c r="D503" s="403">
        <f>IF(F503="","",IF(F503=2,D$1,IF(F503=3,INDEX(Report!$A$1:$T$57,E503,20),INDEX(Report!$A$61:$T$117,E503,F503)-0.2)))</f>
        <v>5</v>
      </c>
      <c r="E503" s="402">
        <f t="shared" si="370"/>
        <v>28</v>
      </c>
      <c r="F503" s="402">
        <f t="shared" si="382"/>
        <v>15</v>
      </c>
    </row>
    <row r="504" spans="1:6" x14ac:dyDescent="0.3">
      <c r="A504" s="401" t="str">
        <f t="shared" ref="A504" si="399">A482</f>
        <v>Checking</v>
      </c>
      <c r="B504" s="401" t="str">
        <f t="shared" si="381"/>
        <v>Do They Audit Results by Hand Tallying Some Ballots?</v>
      </c>
      <c r="C504" s="402" t="str">
        <f>IF(F504="","",IF(F504=3,INDEX(Report!$A$61:$T$117,E504,20),IF(OR(F504=7,F504=8,F504=9,F504=14,F504=17),TEXT(INDEX(Report!$A$1:$T$57,E504,F504),"0%"),IF(F504=5,TEXT(INDEX(Report!$A$1:$T$57,E504,F504),"$#,##0"),INDEX(Report!$A$1:$T$57,E504,F504)))))</f>
        <v>Hand tally</v>
      </c>
      <c r="D504" s="403">
        <f>IF(F504="","",IF(F504=2,D$1,IF(F504=3,INDEX(Report!$A$1:$T$57,E504,20),INDEX(Report!$A$61:$T$117,E504,F504)-0.2)))</f>
        <v>5</v>
      </c>
      <c r="E504" s="402">
        <f t="shared" si="370"/>
        <v>28</v>
      </c>
      <c r="F504" s="402">
        <f t="shared" si="382"/>
        <v>16</v>
      </c>
    </row>
    <row r="505" spans="1:6" x14ac:dyDescent="0.3">
      <c r="A505" s="401" t="str">
        <f t="shared" ref="A505" si="400">A483</f>
        <v>Checking</v>
      </c>
      <c r="B505" s="401" t="str">
        <f t="shared" si="381"/>
        <v>How Big Is Audit Sample?</v>
      </c>
      <c r="C505" s="402" t="str">
        <f>IF(F505="","",IF(F505=3,INDEX(Report!$A$61:$T$117,E505,20),IF(OR(F505=7,F505=8,F505=9,F505=14,F505=17),TEXT(INDEX(Report!$A$1:$T$57,E505,F505),"0%"),IF(F505=5,TEXT(INDEX(Report!$A$1:$T$57,E505,F505),"$#,##0"),INDEX(Report!$A$1:$T$57,E505,F505)))))</f>
        <v>3%</v>
      </c>
      <c r="D505" s="403">
        <f>IF(F505="","",IF(F505=2,D$1,IF(F505=3,INDEX(Report!$A$1:$T$57,E505,20),INDEX(Report!$A$61:$T$117,E505,F505)-0.2)))</f>
        <v>3</v>
      </c>
      <c r="E505" s="402">
        <f t="shared" si="370"/>
        <v>28</v>
      </c>
      <c r="F505" s="402">
        <f t="shared" si="382"/>
        <v>17</v>
      </c>
    </row>
    <row r="506" spans="1:6" x14ac:dyDescent="0.3">
      <c r="A506" s="401" t="str">
        <f t="shared" ref="A506" si="401">A484</f>
        <v>Checking</v>
      </c>
      <c r="B506" s="401" t="str">
        <f t="shared" si="381"/>
        <v>Number of Contests Audited:</v>
      </c>
      <c r="C506" s="402" t="str">
        <f>IF(F506="","",IF(F506=3,INDEX(Report!$A$61:$T$117,E506,20),IF(OR(F506=7,F506=8,F506=9,F506=14,F506=17),TEXT(INDEX(Report!$A$1:$T$57,E506,F506),"0%"),IF(F506=5,TEXT(INDEX(Report!$A$1:$T$57,E506,F506),"$#,##0"),INDEX(Report!$A$1:$T$57,E506,F506)))))</f>
        <v>6. 1 is random</v>
      </c>
      <c r="D506" s="403">
        <f>IF(F506="","",IF(F506=2,D$1,IF(F506=3,INDEX(Report!$A$1:$T$57,E506,20),INDEX(Report!$A$61:$T$117,E506,F506)-0.2)))</f>
        <v>4</v>
      </c>
      <c r="E506" s="402">
        <f t="shared" si="370"/>
        <v>28</v>
      </c>
      <c r="F506" s="402">
        <f t="shared" si="382"/>
        <v>18</v>
      </c>
    </row>
    <row r="507" spans="1:6" x14ac:dyDescent="0.3">
      <c r="A507" s="401" t="str">
        <f t="shared" ref="A507" si="402">A485</f>
        <v>Checking</v>
      </c>
      <c r="B507" s="401" t="str">
        <f t="shared" si="381"/>
        <v>Can Public Recount with Copies of Ballots?</v>
      </c>
      <c r="C507" s="402" t="str">
        <f>IF(F507="","",IF(F507=3,INDEX(Report!$A$61:$T$117,E507,20),IF(OR(F507=7,F507=8,F507=9,F507=14,F507=17),TEXT(INDEX(Report!$A$1:$T$57,E507,F507),"0%"),IF(F507=5,TEXT(INDEX(Report!$A$1:$T$57,E507,F507),"$#,##0"),INDEX(Report!$A$1:$T$57,E507,F507)))))</f>
        <v>Unknown release policy. Not keep images</v>
      </c>
      <c r="D507" s="403">
        <f>IF(F507="","",IF(F507=2,D$1,IF(F507=3,INDEX(Report!$A$1:$T$57,E507,20),INDEX(Report!$A$61:$T$117,E507,F507)-0.2)))</f>
        <v>1</v>
      </c>
      <c r="E507" s="402">
        <f t="shared" si="370"/>
        <v>28</v>
      </c>
      <c r="F507" s="402">
        <f t="shared" si="382"/>
        <v>19</v>
      </c>
    </row>
    <row r="508" spans="1:6" s="397" customFormat="1" x14ac:dyDescent="0.3">
      <c r="A508" s="397" t="str">
        <f>A486</f>
        <v>State</v>
      </c>
      <c r="B508" s="397" t="str">
        <f>B486</f>
        <v>|</v>
      </c>
      <c r="C508" s="398" t="str">
        <f>IF(F508="","",IF(F508=3,INDEX(Report!$A$61:$T$117,E508,20),IF(OR(F508=7,F508=8,F508=9,F508=14,F508=17),TEXT(INDEX(Report!$A$1:$T$57,E508,F508),"0%"),IF(F508=5,TEXT(INDEX(Report!$A$1:$T$57,E508,F508),"$#,##0"),INDEX(Report!$A$1:$T$57,E508,F508)))))</f>
        <v>Michigan</v>
      </c>
      <c r="D508" s="399" t="str">
        <f>IF(F508="","",IF(F508=2,D$1,IF(F508=3,INDEX(Report!$A$1:$T$57,E508,20),INDEX(Report!$A$61:$T$117,E508,F508)-0.2)))</f>
        <v>Score (Scale 0-5)</v>
      </c>
      <c r="E508" s="398">
        <f t="shared" si="370"/>
        <v>29</v>
      </c>
      <c r="F508" s="398">
        <f>IF(F486&lt;&gt;"",F486,"")</f>
        <v>2</v>
      </c>
    </row>
    <row r="509" spans="1:6" s="397" customFormat="1" x14ac:dyDescent="0.3">
      <c r="A509" s="397" t="str">
        <f>A487</f>
        <v>Grade</v>
      </c>
      <c r="B509" s="397" t="str">
        <f t="shared" si="381"/>
        <v>Overall Grade, Total score is on scale 0-80 (item scores are 0-5)</v>
      </c>
      <c r="C509" s="398" t="str">
        <f>IF(F509="","",IF(F509=3,INDEX(Report!$A$61:$T$117,E509,20),IF(OR(F509=7,F509=8,F509=9,F509=14,F509=17),TEXT(INDEX(Report!$A$1:$T$57,E509,F509),"0%"),IF(F509=5,TEXT(INDEX(Report!$A$1:$T$57,E509,F509),"$#,##0"),INDEX(Report!$A$1:$T$57,E509,F509)))))</f>
        <v>A</v>
      </c>
      <c r="D509" s="399">
        <f>IF(F509="","",IF(F509=2,D$1,IF(F509=3,INDEX(Report!$A$1:$T$57,E509,20),INDEX(Report!$A$61:$T$117,E509,F509)-0.2)))</f>
        <v>54.770804812052027</v>
      </c>
      <c r="E509" s="398">
        <f t="shared" si="370"/>
        <v>29</v>
      </c>
      <c r="F509" s="398">
        <f t="shared" si="382"/>
        <v>3</v>
      </c>
    </row>
    <row r="510" spans="1:6" s="397" customFormat="1" x14ac:dyDescent="0.3">
      <c r="A510" s="397" t="str">
        <f t="shared" ref="A510" si="403">A488</f>
        <v>Campaigns</v>
      </c>
      <c r="B510" s="397" t="str">
        <f t="shared" si="381"/>
        <v>CAMPAIGNS</v>
      </c>
      <c r="C510" s="398" t="str">
        <f>IF(F510="","",IF(F510=3,INDEX(Report!$A$61:$T$117,E510,20),IF(OR(F510=7,F510=8,F510=9,F510=14,F510=17),TEXT(INDEX(Report!$A$1:$T$57,E510,F510),"0%"),IF(F510=5,TEXT(INDEX(Report!$A$1:$T$57,E510,F510),"$#,##0"),INDEX(Report!$A$1:$T$57,E510,F510)))))</f>
        <v/>
      </c>
      <c r="D510" s="399" t="str">
        <f>IF(F510="","",IF(F510=2,D$1,IF(F510=3,INDEX(Report!$A$1:$T$57,E510,20),INDEX(Report!$A$61:$T$117,E510,F510)-0.2)))</f>
        <v/>
      </c>
      <c r="E510" s="398">
        <f t="shared" si="370"/>
        <v>29</v>
      </c>
      <c r="F510" s="398" t="str">
        <f t="shared" si="382"/>
        <v/>
      </c>
    </row>
    <row r="511" spans="1:6" x14ac:dyDescent="0.3">
      <c r="A511" s="401" t="str">
        <f t="shared" ref="A511" si="404">A489</f>
        <v>Campaigns</v>
      </c>
      <c r="B511" s="401" t="str">
        <f t="shared" si="381"/>
        <v>Nonpartisan or Bipartisan Redistricting to Avoid Gerrymanders</v>
      </c>
      <c r="C511" s="402" t="str">
        <f>IF(F511="","",IF(F511=3,INDEX(Report!$A$61:$T$117,E511,20),IF(OR(F511=7,F511=8,F511=9,F511=14,F511=17),TEXT(INDEX(Report!$A$1:$T$57,E511,F511),"0%"),IF(F511=5,TEXT(INDEX(Report!$A$1:$T$57,E511,F511),"$#,##0"),INDEX(Report!$A$1:$T$57,E511,F511)))))</f>
        <v>Yes</v>
      </c>
      <c r="D511" s="403">
        <f>IF(F511="","",IF(F511=2,D$1,IF(F511=3,INDEX(Report!$A$1:$T$57,E511,20),INDEX(Report!$A$61:$T$117,E511,F511)-0.2)))</f>
        <v>5</v>
      </c>
      <c r="E511" s="402">
        <f t="shared" si="370"/>
        <v>29</v>
      </c>
      <c r="F511" s="402">
        <f t="shared" si="382"/>
        <v>4</v>
      </c>
    </row>
    <row r="512" spans="1:6" x14ac:dyDescent="0.3">
      <c r="A512" s="401" t="str">
        <f t="shared" ref="A512" si="405">A490</f>
        <v>Campaigns</v>
      </c>
      <c r="B512" s="401" t="str">
        <f t="shared" si="381"/>
        <v>Contribution Limit per 4 Years per Candidate</v>
      </c>
      <c r="C512" s="402" t="str">
        <f>IF(F512="","",IF(F512=3,INDEX(Report!$A$61:$T$117,E512,20),IF(OR(F512=7,F512=8,F512=9,F512=14,F512=17),TEXT(INDEX(Report!$A$1:$T$57,E512,F512),"0%"),IF(F512=5,TEXT(INDEX(Report!$A$1:$T$57,E512,F512),"$#,##0"),INDEX(Report!$A$1:$T$57,E512,F512)))))</f>
        <v>$2,100</v>
      </c>
      <c r="D512" s="403">
        <f>IF(F512="","",IF(F512=2,D$1,IF(F512=3,INDEX(Report!$A$1:$T$57,E512,20),INDEX(Report!$A$61:$T$117,E512,F512)-0.2)))</f>
        <v>3.95</v>
      </c>
      <c r="E512" s="402">
        <f t="shared" si="370"/>
        <v>29</v>
      </c>
      <c r="F512" s="402">
        <f t="shared" si="382"/>
        <v>5</v>
      </c>
    </row>
    <row r="513" spans="1:6" x14ac:dyDescent="0.3">
      <c r="A513" s="401" t="str">
        <f t="shared" ref="A513" si="406">A491</f>
        <v>Campaigns</v>
      </c>
      <c r="B513" s="401" t="str">
        <f t="shared" si="381"/>
        <v>Public Campaign Finance for Governor+Legislature:</v>
      </c>
      <c r="C513" s="402" t="str">
        <f>IF(F513="","",IF(F513=3,INDEX(Report!$A$61:$T$117,E513,20),IF(OR(F513=7,F513=8,F513=9,F513=14,F513=17),TEXT(INDEX(Report!$A$1:$T$57,E513,F513),"0%"),IF(F513=5,TEXT(INDEX(Report!$A$1:$T$57,E513,F513),"$#,##0"),INDEX(Report!$A$1:$T$57,E513,F513)))))</f>
        <v>Governor</v>
      </c>
      <c r="D513" s="403">
        <f>IF(F513="","",IF(F513=2,D$1,IF(F513=3,INDEX(Report!$A$1:$T$57,E513,20),INDEX(Report!$A$61:$T$117,E513,F513)-0.2)))</f>
        <v>3</v>
      </c>
      <c r="E513" s="402">
        <f t="shared" si="370"/>
        <v>29</v>
      </c>
      <c r="F513" s="402">
        <f t="shared" si="382"/>
        <v>6</v>
      </c>
    </row>
    <row r="514" spans="1:6" s="397" customFormat="1" x14ac:dyDescent="0.3">
      <c r="A514" s="397" t="str">
        <f t="shared" ref="A514" si="407">A492</f>
        <v>Turnout</v>
      </c>
      <c r="B514" s="397" t="str">
        <f t="shared" si="381"/>
        <v>TURNOUT</v>
      </c>
      <c r="C514" s="398" t="str">
        <f>IF(F514="","",IF(F514=3,INDEX(Report!$A$61:$T$117,E514,20),IF(OR(F514=7,F514=8,F514=9,F514=14,F514=17),TEXT(INDEX(Report!$A$1:$T$57,E514,F514),"0%"),IF(F514=5,TEXT(INDEX(Report!$A$1:$T$57,E514,F514),"$#,##0"),INDEX(Report!$A$1:$T$57,E514,F514)))))</f>
        <v/>
      </c>
      <c r="D514" s="399" t="str">
        <f>IF(F514="","",IF(F514=2,D$1,IF(F514=3,INDEX(Report!$A$1:$T$57,E514,20),INDEX(Report!$A$61:$T$117,E514,F514)-0.2)))</f>
        <v/>
      </c>
      <c r="E514" s="398">
        <f t="shared" si="370"/>
        <v>29</v>
      </c>
      <c r="F514" s="398" t="str">
        <f t="shared" si="382"/>
        <v/>
      </c>
    </row>
    <row r="515" spans="1:6" x14ac:dyDescent="0.3">
      <c r="A515" s="401" t="str">
        <f t="shared" ref="A515" si="408">A493</f>
        <v>Turnout</v>
      </c>
      <c r="B515" s="401" t="str">
        <f t="shared" si="381"/>
        <v>Turnout: % of Voting-age Citizens: 2020:</v>
      </c>
      <c r="C515" s="402" t="str">
        <f>IF(F515="","",IF(F515=3,INDEX(Report!$A$61:$T$117,E515,20),IF(OR(F515=7,F515=8,F515=9,F515=14,F515=17),TEXT(INDEX(Report!$A$1:$T$57,E515,F515),"0%"),IF(F515=5,TEXT(INDEX(Report!$A$1:$T$57,E515,F515),"$#,##0"),INDEX(Report!$A$1:$T$57,E515,F515)))))</f>
        <v>74%</v>
      </c>
      <c r="D515" s="403">
        <f>IF(F515="","",IF(F515=2,D$1,IF(F515=3,INDEX(Report!$A$1:$T$57,E515,20),INDEX(Report!$A$61:$T$117,E515,F515)-0.2)))</f>
        <v>3.7862340780133428</v>
      </c>
      <c r="E515" s="402">
        <f t="shared" si="370"/>
        <v>29</v>
      </c>
      <c r="F515" s="402">
        <f t="shared" si="382"/>
        <v>7</v>
      </c>
    </row>
    <row r="516" spans="1:6" x14ac:dyDescent="0.3">
      <c r="A516" s="401" t="str">
        <f t="shared" ref="A516" si="409">A494</f>
        <v>Turnout</v>
      </c>
      <c r="B516" s="401" t="str">
        <f t="shared" si="381"/>
        <v>Ratio of 18-24 Turnout to 25+ Turnout: 2020:</v>
      </c>
      <c r="C516" s="402" t="str">
        <f>IF(F516="","",IF(F516=3,INDEX(Report!$A$61:$T$117,E516,20),IF(OR(F516=7,F516=8,F516=9,F516=14,F516=17),TEXT(INDEX(Report!$A$1:$T$57,E516,F516),"0%"),IF(F516=5,TEXT(INDEX(Report!$A$1:$T$57,E516,F516),"$#,##0"),INDEX(Report!$A$1:$T$57,E516,F516)))))</f>
        <v>77%</v>
      </c>
      <c r="D516" s="403">
        <f>IF(F516="","",IF(F516=2,D$1,IF(F516=3,INDEX(Report!$A$1:$T$57,E516,20),INDEX(Report!$A$61:$T$117,E516,F516)-0.2)))</f>
        <v>2.7350025808625626</v>
      </c>
      <c r="E516" s="402">
        <f t="shared" si="370"/>
        <v>29</v>
      </c>
      <c r="F516" s="402">
        <f t="shared" si="382"/>
        <v>8</v>
      </c>
    </row>
    <row r="517" spans="1:6" x14ac:dyDescent="0.3">
      <c r="A517" s="401" t="str">
        <f t="shared" ref="A517" si="410">A495</f>
        <v>Turnout</v>
      </c>
      <c r="B517" s="401" t="str">
        <f t="shared" si="381"/>
        <v>Ratio of Minority Turnout to White Turnout: 2020:</v>
      </c>
      <c r="C517" s="402" t="str">
        <f>IF(F517="","",IF(F517=3,INDEX(Report!$A$61:$T$117,E517,20),IF(OR(F517=7,F517=8,F517=9,F517=14,F517=17),TEXT(INDEX(Report!$A$1:$T$57,E517,F517),"0%"),IF(F517=5,TEXT(INDEX(Report!$A$1:$T$57,E517,F517),"$#,##0"),INDEX(Report!$A$1:$T$57,E517,F517)))))</f>
        <v>91%</v>
      </c>
      <c r="D517" s="403">
        <f>IF(F517="","",IF(F517=2,D$1,IF(F517=3,INDEX(Report!$A$1:$T$57,E517,20),INDEX(Report!$A$61:$T$117,E517,F517)-0.2)))</f>
        <v>3.7995681531761254</v>
      </c>
      <c r="E517" s="402">
        <f t="shared" si="370"/>
        <v>29</v>
      </c>
      <c r="F517" s="402">
        <f t="shared" si="382"/>
        <v>9</v>
      </c>
    </row>
    <row r="518" spans="1:6" s="397" customFormat="1" x14ac:dyDescent="0.3">
      <c r="A518" s="397" t="str">
        <f t="shared" ref="A518" si="411">A496</f>
        <v>Access</v>
      </c>
      <c r="B518" s="397" t="str">
        <f t="shared" si="381"/>
        <v>ACCESS TO VOTING</v>
      </c>
      <c r="C518" s="398" t="str">
        <f>IF(F518="","",IF(F518=3,INDEX(Report!$A$61:$T$117,E518,20),IF(OR(F518=7,F518=8,F518=9,F518=14,F518=17),TEXT(INDEX(Report!$A$1:$T$57,E518,F518),"0%"),IF(F518=5,TEXT(INDEX(Report!$A$1:$T$57,E518,F518),"$#,##0"),INDEX(Report!$A$1:$T$57,E518,F518)))))</f>
        <v/>
      </c>
      <c r="D518" s="399" t="str">
        <f>IF(F518="","",IF(F518=2,D$1,IF(F518=3,INDEX(Report!$A$1:$T$57,E518,20),INDEX(Report!$A$61:$T$117,E518,F518)-0.2)))</f>
        <v/>
      </c>
      <c r="E518" s="398">
        <f t="shared" si="370"/>
        <v>29</v>
      </c>
      <c r="F518" s="398" t="str">
        <f t="shared" si="382"/>
        <v/>
      </c>
    </row>
    <row r="519" spans="1:6" x14ac:dyDescent="0.3">
      <c r="A519" s="401" t="str">
        <f t="shared" ref="A519" si="412">A497</f>
        <v>Access</v>
      </c>
      <c r="B519" s="401" t="str">
        <f t="shared" si="381"/>
        <v>Weekend Early Voting: State Minimum 2021:</v>
      </c>
      <c r="C519" s="402" t="str">
        <f>IF(F519="","",IF(F519=3,INDEX(Report!$A$61:$T$117,E519,20),IF(OR(F519=7,F519=8,F519=9,F519=14,F519=17),TEXT(INDEX(Report!$A$1:$T$57,E519,F519),"0%"),IF(F519=5,TEXT(INDEX(Report!$A$1:$T$57,E519,F519),"$#,##0"),INDEX(Report!$A$1:$T$57,E519,F519)))))</f>
        <v>1 Saturday+/orSun: 8hrs in last weekend</v>
      </c>
      <c r="D519" s="403">
        <f>IF(F519="","",IF(F519=2,D$1,IF(F519=3,INDEX(Report!$A$1:$T$57,E519,20),INDEX(Report!$A$61:$T$117,E519,F519)-0.2)))</f>
        <v>2</v>
      </c>
      <c r="E519" s="402">
        <f t="shared" si="370"/>
        <v>29</v>
      </c>
      <c r="F519" s="402">
        <f t="shared" si="382"/>
        <v>10</v>
      </c>
    </row>
    <row r="520" spans="1:6" x14ac:dyDescent="0.3">
      <c r="A520" s="401" t="str">
        <f t="shared" ref="A520" si="413">A498</f>
        <v>Access</v>
      </c>
      <c r="B520" s="401" t="str">
        <f t="shared" si="381"/>
        <v>Access to Vote by Mail (VBM): 2020:</v>
      </c>
      <c r="C520" s="402" t="str">
        <f>IF(F520="","",IF(F520=3,INDEX(Report!$A$61:$T$117,E520,20),IF(OR(F520=7,F520=8,F520=9,F520=14,F520=17),TEXT(INDEX(Report!$A$1:$T$57,E520,F520),"0%"),IF(F520=5,TEXT(INDEX(Report!$A$1:$T$57,E520,F520),"$#,##0"),INDEX(Report!$A$1:$T$57,E520,F520)))))</f>
        <v>Broad VBM: Applic.sent to all</v>
      </c>
      <c r="D520" s="403">
        <f>IF(F520="","",IF(F520=2,D$1,IF(F520=3,INDEX(Report!$A$1:$T$57,E520,20),INDEX(Report!$A$61:$T$117,E520,F520)-0.2)))</f>
        <v>5</v>
      </c>
      <c r="E520" s="402">
        <f t="shared" si="370"/>
        <v>29</v>
      </c>
      <c r="F520" s="402">
        <f t="shared" si="382"/>
        <v>11</v>
      </c>
    </row>
    <row r="521" spans="1:6" x14ac:dyDescent="0.3">
      <c r="A521" s="401" t="str">
        <f t="shared" ref="A521" si="414">A499</f>
        <v>Access</v>
      </c>
      <c r="B521" s="401" t="str">
        <f t="shared" si="381"/>
        <v>Number of Days when Voters Can Cure Signature Problems after Election Day:</v>
      </c>
      <c r="C521" s="402">
        <f>IF(F521="","",IF(F521=3,INDEX(Report!$A$61:$T$117,E521,20),IF(OR(F521=7,F521=8,F521=9,F521=14,F521=17),TEXT(INDEX(Report!$A$1:$T$57,E521,F521),"0%"),IF(F521=5,TEXT(INDEX(Report!$A$1:$T$57,E521,F521),"$#,##0"),INDEX(Report!$A$1:$T$57,E521,F521)))))</f>
        <v>0</v>
      </c>
      <c r="D521" s="403">
        <f>IF(F521="","",IF(F521=2,D$1,IF(F521=3,INDEX(Report!$A$1:$T$57,E521,20),INDEX(Report!$A$61:$T$117,E521,F521)-0.2)))</f>
        <v>1</v>
      </c>
      <c r="E521" s="402">
        <f t="shared" si="370"/>
        <v>29</v>
      </c>
      <c r="F521" s="402">
        <f t="shared" si="382"/>
        <v>12</v>
      </c>
    </row>
    <row r="522" spans="1:6" x14ac:dyDescent="0.3">
      <c r="A522" s="401" t="str">
        <f t="shared" ref="A522" si="415">A500</f>
        <v>Access</v>
      </c>
      <c r="B522" s="401" t="str">
        <f t="shared" si="381"/>
        <v>Do They Maintain VBM List Well with Address Changes &amp; Deaths?</v>
      </c>
      <c r="C522" s="402" t="str">
        <f>IF(F522="","",IF(F522=3,INDEX(Report!$A$61:$T$117,E522,20),IF(OR(F522=7,F522=8,F522=9,F522=14,F522=17),TEXT(INDEX(Report!$A$1:$T$57,E522,F522),"0%"),IF(F522=5,TEXT(INDEX(Report!$A$1:$T$57,E522,F522),"$#,##0"),INDEX(Report!$A$1:$T$57,E522,F522)))))</f>
        <v>Yes</v>
      </c>
      <c r="D522" s="403">
        <f>IF(F522="","",IF(F522=2,D$1,IF(F522=3,INDEX(Report!$A$1:$T$57,E522,20),INDEX(Report!$A$61:$T$117,E522,F522)-0.2)))</f>
        <v>5</v>
      </c>
      <c r="E522" s="402">
        <f t="shared" si="370"/>
        <v>29</v>
      </c>
      <c r="F522" s="402">
        <f t="shared" si="382"/>
        <v>13</v>
      </c>
    </row>
    <row r="523" spans="1:6" x14ac:dyDescent="0.3">
      <c r="A523" s="401" t="str">
        <f t="shared" ref="A523" si="416">A501</f>
        <v>Access</v>
      </c>
      <c r="B523" s="401" t="str">
        <f t="shared" si="381"/>
        <v>Extent of Review of VBM: Rejection Rate: 2018:</v>
      </c>
      <c r="C523" s="402" t="str">
        <f>IF(F523="","",IF(F523=3,INDEX(Report!$A$61:$T$117,E523,20),IF(OR(F523=7,F523=8,F523=9,F523=14,F523=17),TEXT(INDEX(Report!$A$1:$T$57,E523,F523),"0%"),IF(F523=5,TEXT(INDEX(Report!$A$1:$T$57,E523,F523),"$#,##0"),INDEX(Report!$A$1:$T$57,E523,F523)))))</f>
        <v>1%</v>
      </c>
      <c r="D523" s="403">
        <f>IF(F523="","",IF(F523=2,D$1,IF(F523=3,INDEX(Report!$A$1:$T$57,E523,20),INDEX(Report!$A$61:$T$117,E523,F523)-0.2)))</f>
        <v>3</v>
      </c>
      <c r="E523" s="402">
        <f t="shared" si="370"/>
        <v>29</v>
      </c>
      <c r="F523" s="402">
        <f t="shared" si="382"/>
        <v>14</v>
      </c>
    </row>
    <row r="524" spans="1:6" s="397" customFormat="1" x14ac:dyDescent="0.3">
      <c r="A524" s="397" t="str">
        <f t="shared" ref="A524" si="417">A502</f>
        <v>Checking</v>
      </c>
      <c r="B524" s="397" t="str">
        <f t="shared" si="381"/>
        <v>CHECKING ELECTION RESULTS</v>
      </c>
      <c r="C524" s="398" t="str">
        <f>IF(F524="","",IF(F524=3,INDEX(Report!$A$61:$T$117,E524,20),IF(OR(F524=7,F524=8,F524=9,F524=14,F524=17),TEXT(INDEX(Report!$A$1:$T$57,E524,F524),"0%"),IF(F524=5,TEXT(INDEX(Report!$A$1:$T$57,E524,F524),"$#,##0"),INDEX(Report!$A$1:$T$57,E524,F524)))))</f>
        <v/>
      </c>
      <c r="D524" s="399" t="str">
        <f>IF(F524="","",IF(F524=2,D$1,IF(F524=3,INDEX(Report!$A$1:$T$57,E524,20),INDEX(Report!$A$61:$T$117,E524,F524)-0.2)))</f>
        <v/>
      </c>
      <c r="E524" s="398">
        <f t="shared" si="370"/>
        <v>29</v>
      </c>
      <c r="F524" s="398" t="str">
        <f t="shared" si="382"/>
        <v/>
      </c>
    </row>
    <row r="525" spans="1:6" x14ac:dyDescent="0.3">
      <c r="A525" s="401" t="str">
        <f t="shared" ref="A525" si="418">A503</f>
        <v>Checking</v>
      </c>
      <c r="B525" s="401" t="str">
        <f t="shared" si="381"/>
        <v>Handmarked Paper Ballots or Printed by Touchscreen? 2022:</v>
      </c>
      <c r="C525" s="402" t="str">
        <f>IF(F525="","",IF(F525=3,INDEX(Report!$A$61:$T$117,E525,20),IF(OR(F525=7,F525=8,F525=9,F525=14,F525=17),TEXT(INDEX(Report!$A$1:$T$57,E525,F525),"0%"),IF(F525=5,TEXT(INDEX(Report!$A$1:$T$57,E525,F525),"$#,##0"),INDEX(Report!$A$1:$T$57,E525,F525)))))</f>
        <v>Handmark. Touchscreen can print ballot for accessibility</v>
      </c>
      <c r="D525" s="403">
        <f>IF(F525="","",IF(F525=2,D$1,IF(F525=3,INDEX(Report!$A$1:$T$57,E525,20),INDEX(Report!$A$61:$T$117,E525,F525)-0.2)))</f>
        <v>5</v>
      </c>
      <c r="E525" s="402">
        <f t="shared" si="370"/>
        <v>29</v>
      </c>
      <c r="F525" s="402">
        <f t="shared" si="382"/>
        <v>15</v>
      </c>
    </row>
    <row r="526" spans="1:6" x14ac:dyDescent="0.3">
      <c r="A526" s="401" t="str">
        <f t="shared" ref="A526" si="419">A504</f>
        <v>Checking</v>
      </c>
      <c r="B526" s="401" t="str">
        <f t="shared" si="381"/>
        <v>Do They Audit Results by Hand Tallying Some Ballots?</v>
      </c>
      <c r="C526" s="402" t="str">
        <f>IF(F526="","",IF(F526=3,INDEX(Report!$A$61:$T$117,E526,20),IF(OR(F526=7,F526=8,F526=9,F526=14,F526=17),TEXT(INDEX(Report!$A$1:$T$57,E526,F526),"0%"),IF(F526=5,TEXT(INDEX(Report!$A$1:$T$57,E526,F526),"$#,##0"),INDEX(Report!$A$1:$T$57,E526,F526)))))</f>
        <v>Hand tally</v>
      </c>
      <c r="D526" s="403">
        <f>IF(F526="","",IF(F526=2,D$1,IF(F526=3,INDEX(Report!$A$1:$T$57,E526,20),INDEX(Report!$A$61:$T$117,E526,F526)-0.2)))</f>
        <v>5</v>
      </c>
      <c r="E526" s="402">
        <f t="shared" si="370"/>
        <v>29</v>
      </c>
      <c r="F526" s="402">
        <f t="shared" si="382"/>
        <v>16</v>
      </c>
    </row>
    <row r="527" spans="1:6" x14ac:dyDescent="0.3">
      <c r="A527" s="401" t="str">
        <f t="shared" ref="A527" si="420">A505</f>
        <v>Checking</v>
      </c>
      <c r="B527" s="401" t="str">
        <f t="shared" si="381"/>
        <v>How Big Is Audit Sample?</v>
      </c>
      <c r="C527" s="402" t="str">
        <f>IF(F527="","",IF(F527=3,INDEX(Report!$A$61:$T$117,E527,20),IF(OR(F527=7,F527=8,F527=9,F527=14,F527=17),TEXT(INDEX(Report!$A$1:$T$57,E527,F527),"0%"),IF(F527=5,TEXT(INDEX(Report!$A$1:$T$57,E527,F527),"$#,##0"),INDEX(Report!$A$1:$T$57,E527,F527)))))</f>
        <v>5%. After results are final</v>
      </c>
      <c r="D527" s="403">
        <f>IF(F527="","",IF(F527=2,D$1,IF(F527=3,INDEX(Report!$A$1:$T$57,E527,20),INDEX(Report!$A$61:$T$117,E527,F527)-0.2)))</f>
        <v>2</v>
      </c>
      <c r="E527" s="402">
        <f t="shared" si="370"/>
        <v>29</v>
      </c>
      <c r="F527" s="402">
        <f t="shared" si="382"/>
        <v>17</v>
      </c>
    </row>
    <row r="528" spans="1:6" x14ac:dyDescent="0.3">
      <c r="A528" s="401" t="str">
        <f t="shared" ref="A528" si="421">A506</f>
        <v>Checking</v>
      </c>
      <c r="B528" s="401" t="str">
        <f t="shared" si="381"/>
        <v>Number of Contests Audited:</v>
      </c>
      <c r="C528" s="402">
        <f>IF(F528="","",IF(F528=3,INDEX(Report!$A$61:$T$117,E528,20),IF(OR(F528=7,F528=8,F528=9,F528=14,F528=17),TEXT(INDEX(Report!$A$1:$T$57,E528,F528),"0%"),IF(F528=5,TEXT(INDEX(Report!$A$1:$T$57,E528,F528),"$#,##0"),INDEX(Report!$A$1:$T$57,E528,F528)))))</f>
        <v>1</v>
      </c>
      <c r="D528" s="403">
        <f>IF(F528="","",IF(F528=2,D$1,IF(F528=3,INDEX(Report!$A$1:$T$57,E528,20),INDEX(Report!$A$61:$T$117,E528,F528)-0.2)))</f>
        <v>0.49999999999999994</v>
      </c>
      <c r="E528" s="402">
        <f t="shared" si="370"/>
        <v>29</v>
      </c>
      <c r="F528" s="402">
        <f t="shared" si="382"/>
        <v>18</v>
      </c>
    </row>
    <row r="529" spans="1:6" x14ac:dyDescent="0.3">
      <c r="A529" s="401" t="str">
        <f t="shared" ref="A529" si="422">A507</f>
        <v>Checking</v>
      </c>
      <c r="B529" s="401" t="str">
        <f t="shared" si="381"/>
        <v>Can Public Recount with Copies of Ballots?</v>
      </c>
      <c r="C529" s="402" t="str">
        <f>IF(F529="","",IF(F529=3,INDEX(Report!$A$61:$T$117,E529,20),IF(OR(F529=7,F529=8,F529=9,F529=14,F529=17),TEXT(INDEX(Report!$A$1:$T$57,E529,F529),"0%"),IF(F529=5,TEXT(INDEX(Report!$A$1:$T$57,E529,F529),"$#,##0"),INDEX(Report!$A$1:$T$57,E529,F529)))))</f>
        <v>Yes ballots; most don't keep images</v>
      </c>
      <c r="D529" s="403">
        <f>IF(F529="","",IF(F529=2,D$1,IF(F529=3,INDEX(Report!$A$1:$T$57,E529,20),INDEX(Report!$A$61:$T$117,E529,F529)-0.2)))</f>
        <v>4</v>
      </c>
      <c r="E529" s="402">
        <f t="shared" si="370"/>
        <v>29</v>
      </c>
      <c r="F529" s="402">
        <f t="shared" si="382"/>
        <v>19</v>
      </c>
    </row>
    <row r="530" spans="1:6" s="397" customFormat="1" x14ac:dyDescent="0.3">
      <c r="A530" s="397" t="str">
        <f>A508</f>
        <v>State</v>
      </c>
      <c r="B530" s="397" t="str">
        <f>B508</f>
        <v>|</v>
      </c>
      <c r="C530" s="398" t="str">
        <f>IF(F530="","",IF(F530=3,INDEX(Report!$A$61:$T$117,E530,20),IF(OR(F530=7,F530=8,F530=9,F530=14,F530=17),TEXT(INDEX(Report!$A$1:$T$57,E530,F530),"0%"),IF(F530=5,TEXT(INDEX(Report!$A$1:$T$57,E530,F530),"$#,##0"),INDEX(Report!$A$1:$T$57,E530,F530)))))</f>
        <v>Minnesota</v>
      </c>
      <c r="D530" s="399" t="str">
        <f>IF(F530="","",IF(F530=2,D$1,IF(F530=3,INDEX(Report!$A$1:$T$57,E530,20),INDEX(Report!$A$61:$T$117,E530,F530)-0.2)))</f>
        <v>Score (Scale 0-5)</v>
      </c>
      <c r="E530" s="398">
        <f t="shared" si="370"/>
        <v>30</v>
      </c>
      <c r="F530" s="398">
        <f>IF(F508&lt;&gt;"",F508,"")</f>
        <v>2</v>
      </c>
    </row>
    <row r="531" spans="1:6" s="397" customFormat="1" x14ac:dyDescent="0.3">
      <c r="A531" s="397" t="str">
        <f>A509</f>
        <v>Grade</v>
      </c>
      <c r="B531" s="397" t="str">
        <f t="shared" si="381"/>
        <v>Overall Grade, Total score is on scale 0-80 (item scores are 0-5)</v>
      </c>
      <c r="C531" s="398" t="str">
        <f>IF(F531="","",IF(F531=3,INDEX(Report!$A$61:$T$117,E531,20),IF(OR(F531=7,F531=8,F531=9,F531=14,F531=17),TEXT(INDEX(Report!$A$1:$T$57,E531,F531),"0%"),IF(F531=5,TEXT(INDEX(Report!$A$1:$T$57,E531,F531),"$#,##0"),INDEX(Report!$A$1:$T$57,E531,F531)))))</f>
        <v>B</v>
      </c>
      <c r="D531" s="399">
        <f>IF(F531="","",IF(F531=2,D$1,IF(F531=3,INDEX(Report!$A$1:$T$57,E531,20),INDEX(Report!$A$61:$T$117,E531,F531)-0.2)))</f>
        <v>41.245604375192499</v>
      </c>
      <c r="E531" s="398">
        <f t="shared" si="370"/>
        <v>30</v>
      </c>
      <c r="F531" s="398">
        <f t="shared" si="382"/>
        <v>3</v>
      </c>
    </row>
    <row r="532" spans="1:6" s="397" customFormat="1" x14ac:dyDescent="0.3">
      <c r="A532" s="397" t="str">
        <f t="shared" ref="A532" si="423">A510</f>
        <v>Campaigns</v>
      </c>
      <c r="B532" s="397" t="str">
        <f t="shared" si="381"/>
        <v>CAMPAIGNS</v>
      </c>
      <c r="C532" s="398" t="str">
        <f>IF(F532="","",IF(F532=3,INDEX(Report!$A$61:$T$117,E532,20),IF(OR(F532=7,F532=8,F532=9,F532=14,F532=17),TEXT(INDEX(Report!$A$1:$T$57,E532,F532),"0%"),IF(F532=5,TEXT(INDEX(Report!$A$1:$T$57,E532,F532),"$#,##0"),INDEX(Report!$A$1:$T$57,E532,F532)))))</f>
        <v/>
      </c>
      <c r="D532" s="399" t="str">
        <f>IF(F532="","",IF(F532=2,D$1,IF(F532=3,INDEX(Report!$A$1:$T$57,E532,20),INDEX(Report!$A$61:$T$117,E532,F532)-0.2)))</f>
        <v/>
      </c>
      <c r="E532" s="398">
        <f t="shared" si="370"/>
        <v>30</v>
      </c>
      <c r="F532" s="398" t="str">
        <f t="shared" si="382"/>
        <v/>
      </c>
    </row>
    <row r="533" spans="1:6" x14ac:dyDescent="0.3">
      <c r="A533" s="401" t="str">
        <f t="shared" ref="A533" si="424">A511</f>
        <v>Campaigns</v>
      </c>
      <c r="B533" s="401" t="str">
        <f t="shared" si="381"/>
        <v>Nonpartisan or Bipartisan Redistricting to Avoid Gerrymanders</v>
      </c>
      <c r="C533" s="402" t="str">
        <f>IF(F533="","",IF(F533=3,INDEX(Report!$A$61:$T$117,E533,20),IF(OR(F533=7,F533=8,F533=9,F533=14,F533=17),TEXT(INDEX(Report!$A$1:$T$57,E533,F533),"0%"),IF(F533=5,TEXT(INDEX(Report!$A$1:$T$57,E533,F533),"$#,##0"),INDEX(Report!$A$1:$T$57,E533,F533)))))</f>
        <v>No</v>
      </c>
      <c r="D533" s="403">
        <f>IF(F533="","",IF(F533=2,D$1,IF(F533=3,INDEX(Report!$A$1:$T$57,E533,20),INDEX(Report!$A$61:$T$117,E533,F533)-0.2)))</f>
        <v>0</v>
      </c>
      <c r="E533" s="402">
        <f t="shared" si="370"/>
        <v>30</v>
      </c>
      <c r="F533" s="402">
        <f t="shared" si="382"/>
        <v>4</v>
      </c>
    </row>
    <row r="534" spans="1:6" x14ac:dyDescent="0.3">
      <c r="A534" s="401" t="str">
        <f t="shared" ref="A534" si="425">A512</f>
        <v>Campaigns</v>
      </c>
      <c r="B534" s="401" t="str">
        <f t="shared" si="381"/>
        <v>Contribution Limit per 4 Years per Candidate</v>
      </c>
      <c r="C534" s="402" t="str">
        <f>IF(F534="","",IF(F534=3,INDEX(Report!$A$61:$T$117,E534,20),IF(OR(F534=7,F534=8,F534=9,F534=14,F534=17),TEXT(INDEX(Report!$A$1:$T$57,E534,F534),"0%"),IF(F534=5,TEXT(INDEX(Report!$A$1:$T$57,E534,F534),"$#,##0"),INDEX(Report!$A$1:$T$57,E534,F534)))))</f>
        <v>$2,000</v>
      </c>
      <c r="D534" s="403">
        <f>IF(F534="","",IF(F534=2,D$1,IF(F534=3,INDEX(Report!$A$1:$T$57,E534,20),INDEX(Report!$A$61:$T$117,E534,F534)-0.2)))</f>
        <v>4</v>
      </c>
      <c r="E534" s="402">
        <f t="shared" si="370"/>
        <v>30</v>
      </c>
      <c r="F534" s="402">
        <f t="shared" si="382"/>
        <v>5</v>
      </c>
    </row>
    <row r="535" spans="1:6" x14ac:dyDescent="0.3">
      <c r="A535" s="401" t="str">
        <f t="shared" ref="A535" si="426">A513</f>
        <v>Campaigns</v>
      </c>
      <c r="B535" s="401" t="str">
        <f t="shared" si="381"/>
        <v>Public Campaign Finance for Governor+Legislature:</v>
      </c>
      <c r="C535" s="402" t="str">
        <f>IF(F535="","",IF(F535=3,INDEX(Report!$A$61:$T$117,E535,20),IF(OR(F535=7,F535=8,F535=9,F535=14,F535=17),TEXT(INDEX(Report!$A$1:$T$57,E535,F535),"0%"),IF(F535=5,TEXT(INDEX(Report!$A$1:$T$57,E535,F535),"$#,##0"),INDEX(Report!$A$1:$T$57,E535,F535)))))</f>
        <v>Both</v>
      </c>
      <c r="D535" s="403">
        <f>IF(F535="","",IF(F535=2,D$1,IF(F535=3,INDEX(Report!$A$1:$T$57,E535,20),INDEX(Report!$A$61:$T$117,E535,F535)-0.2)))</f>
        <v>5</v>
      </c>
      <c r="E535" s="402">
        <f t="shared" si="370"/>
        <v>30</v>
      </c>
      <c r="F535" s="402">
        <f t="shared" si="382"/>
        <v>6</v>
      </c>
    </row>
    <row r="536" spans="1:6" s="397" customFormat="1" x14ac:dyDescent="0.3">
      <c r="A536" s="397" t="str">
        <f t="shared" ref="A536" si="427">A514</f>
        <v>Turnout</v>
      </c>
      <c r="B536" s="397" t="str">
        <f t="shared" si="381"/>
        <v>TURNOUT</v>
      </c>
      <c r="C536" s="398" t="str">
        <f>IF(F536="","",IF(F536=3,INDEX(Report!$A$61:$T$117,E536,20),IF(OR(F536=7,F536=8,F536=9,F536=14,F536=17),TEXT(INDEX(Report!$A$1:$T$57,E536,F536),"0%"),IF(F536=5,TEXT(INDEX(Report!$A$1:$T$57,E536,F536),"$#,##0"),INDEX(Report!$A$1:$T$57,E536,F536)))))</f>
        <v/>
      </c>
      <c r="D536" s="399" t="str">
        <f>IF(F536="","",IF(F536=2,D$1,IF(F536=3,INDEX(Report!$A$1:$T$57,E536,20),INDEX(Report!$A$61:$T$117,E536,F536)-0.2)))</f>
        <v/>
      </c>
      <c r="E536" s="398">
        <f t="shared" si="370"/>
        <v>30</v>
      </c>
      <c r="F536" s="398" t="str">
        <f t="shared" si="382"/>
        <v/>
      </c>
    </row>
    <row r="537" spans="1:6" x14ac:dyDescent="0.3">
      <c r="A537" s="401" t="str">
        <f t="shared" ref="A537" si="428">A515</f>
        <v>Turnout</v>
      </c>
      <c r="B537" s="401" t="str">
        <f t="shared" si="381"/>
        <v>Turnout: % of Voting-age Citizens: 2020:</v>
      </c>
      <c r="C537" s="402" t="str">
        <f>IF(F537="","",IF(F537=3,INDEX(Report!$A$61:$T$117,E537,20),IF(OR(F537=7,F537=8,F537=9,F537=14,F537=17),TEXT(INDEX(Report!$A$1:$T$57,E537,F537),"0%"),IF(F537=5,TEXT(INDEX(Report!$A$1:$T$57,E537,F537),"$#,##0"),INDEX(Report!$A$1:$T$57,E537,F537)))))</f>
        <v>80%</v>
      </c>
      <c r="D537" s="403">
        <f>IF(F537="","",IF(F537=2,D$1,IF(F537=3,INDEX(Report!$A$1:$T$57,E537,20),INDEX(Report!$A$61:$T$117,E537,F537)-0.2)))</f>
        <v>5.0000000000000009</v>
      </c>
      <c r="E537" s="402">
        <f t="shared" si="370"/>
        <v>30</v>
      </c>
      <c r="F537" s="402">
        <f t="shared" si="382"/>
        <v>7</v>
      </c>
    </row>
    <row r="538" spans="1:6" x14ac:dyDescent="0.3">
      <c r="A538" s="401" t="str">
        <f t="shared" ref="A538" si="429">A516</f>
        <v>Turnout</v>
      </c>
      <c r="B538" s="401" t="str">
        <f t="shared" si="381"/>
        <v>Ratio of 18-24 Turnout to 25+ Turnout: 2020:</v>
      </c>
      <c r="C538" s="402" t="str">
        <f>IF(F538="","",IF(F538=3,INDEX(Report!$A$61:$T$117,E538,20),IF(OR(F538=7,F538=8,F538=9,F538=14,F538=17),TEXT(INDEX(Report!$A$1:$T$57,E538,F538),"0%"),IF(F538=5,TEXT(INDEX(Report!$A$1:$T$57,E538,F538),"$#,##0"),INDEX(Report!$A$1:$T$57,E538,F538)))))</f>
        <v>88%</v>
      </c>
      <c r="D538" s="403">
        <f>IF(F538="","",IF(F538=2,D$1,IF(F538=3,INDEX(Report!$A$1:$T$57,E538,20),INDEX(Report!$A$61:$T$117,E538,F538)-0.2)))</f>
        <v>3.804274502064489</v>
      </c>
      <c r="E538" s="402">
        <f t="shared" si="370"/>
        <v>30</v>
      </c>
      <c r="F538" s="402">
        <f t="shared" si="382"/>
        <v>8</v>
      </c>
    </row>
    <row r="539" spans="1:6" x14ac:dyDescent="0.3">
      <c r="A539" s="401" t="str">
        <f t="shared" ref="A539" si="430">A517</f>
        <v>Turnout</v>
      </c>
      <c r="B539" s="401" t="str">
        <f t="shared" si="381"/>
        <v>Ratio of Minority Turnout to White Turnout: 2020:</v>
      </c>
      <c r="C539" s="402" t="str">
        <f>IF(F539="","",IF(F539=3,INDEX(Report!$A$61:$T$117,E539,20),IF(OR(F539=7,F539=8,F539=9,F539=14,F539=17),TEXT(INDEX(Report!$A$1:$T$57,E539,F539),"0%"),IF(F539=5,TEXT(INDEX(Report!$A$1:$T$57,E539,F539),"$#,##0"),INDEX(Report!$A$1:$T$57,E539,F539)))))</f>
        <v>82%</v>
      </c>
      <c r="D539" s="403">
        <f>IF(F539="","",IF(F539=2,D$1,IF(F539=3,INDEX(Report!$A$1:$T$57,E539,20),INDEX(Report!$A$61:$T$117,E539,F539)-0.2)))</f>
        <v>2.94132987312801</v>
      </c>
      <c r="E539" s="402">
        <f t="shared" ref="E539:E602" si="431">E517+1</f>
        <v>30</v>
      </c>
      <c r="F539" s="402">
        <f t="shared" si="382"/>
        <v>9</v>
      </c>
    </row>
    <row r="540" spans="1:6" s="397" customFormat="1" x14ac:dyDescent="0.3">
      <c r="A540" s="397" t="str">
        <f t="shared" ref="A540" si="432">A518</f>
        <v>Access</v>
      </c>
      <c r="B540" s="397" t="str">
        <f t="shared" si="381"/>
        <v>ACCESS TO VOTING</v>
      </c>
      <c r="C540" s="398" t="str">
        <f>IF(F540="","",IF(F540=3,INDEX(Report!$A$61:$T$117,E540,20),IF(OR(F540=7,F540=8,F540=9,F540=14,F540=17),TEXT(INDEX(Report!$A$1:$T$57,E540,F540),"0%"),IF(F540=5,TEXT(INDEX(Report!$A$1:$T$57,E540,F540),"$#,##0"),INDEX(Report!$A$1:$T$57,E540,F540)))))</f>
        <v/>
      </c>
      <c r="D540" s="399" t="str">
        <f>IF(F540="","",IF(F540=2,D$1,IF(F540=3,INDEX(Report!$A$1:$T$57,E540,20),INDEX(Report!$A$61:$T$117,E540,F540)-0.2)))</f>
        <v/>
      </c>
      <c r="E540" s="398">
        <f t="shared" si="431"/>
        <v>30</v>
      </c>
      <c r="F540" s="398" t="str">
        <f t="shared" si="382"/>
        <v/>
      </c>
    </row>
    <row r="541" spans="1:6" x14ac:dyDescent="0.3">
      <c r="A541" s="401" t="str">
        <f t="shared" ref="A541" si="433">A519</f>
        <v>Access</v>
      </c>
      <c r="B541" s="401" t="str">
        <f t="shared" si="381"/>
        <v>Weekend Early Voting: State Minimum 2021:</v>
      </c>
      <c r="C541" s="402" t="str">
        <f>IF(F541="","",IF(F541=3,INDEX(Report!$A$61:$T$117,E541,20),IF(OR(F541=7,F541=8,F541=9,F541=14,F541=17),TEXT(INDEX(Report!$A$1:$T$57,E541,F541),"0%"),IF(F541=5,TEXT(INDEX(Report!$A$1:$T$57,E541,F541),"$#,##0"),INDEX(Report!$A$1:$T$57,E541,F541)))))</f>
        <v>1 Saturday 10-3: last Sat</v>
      </c>
      <c r="D541" s="403">
        <f>IF(F541="","",IF(F541=2,D$1,IF(F541=3,INDEX(Report!$A$1:$T$57,E541,20),INDEX(Report!$A$61:$T$117,E541,F541)-0.2)))</f>
        <v>1</v>
      </c>
      <c r="E541" s="402">
        <f t="shared" si="431"/>
        <v>30</v>
      </c>
      <c r="F541" s="402">
        <f t="shared" si="382"/>
        <v>10</v>
      </c>
    </row>
    <row r="542" spans="1:6" x14ac:dyDescent="0.3">
      <c r="A542" s="401" t="str">
        <f t="shared" ref="A542" si="434">A520</f>
        <v>Access</v>
      </c>
      <c r="B542" s="401" t="str">
        <f t="shared" si="381"/>
        <v>Access to Vote by Mail (VBM): 2020:</v>
      </c>
      <c r="C542" s="402" t="str">
        <f>IF(F542="","",IF(F542=3,INDEX(Report!$A$61:$T$117,E542,20),IF(OR(F542=7,F542=8,F542=9,F542=14,F542=17),TEXT(INDEX(Report!$A$1:$T$57,E542,F542),"0%"),IF(F542=5,TEXT(INDEX(Report!$A$1:$T$57,E542,F542),"$#,##0"),INDEX(Report!$A$1:$T$57,E542,F542)))))</f>
        <v>Broad VBM: if Voter asks</v>
      </c>
      <c r="D542" s="403">
        <f>IF(F542="","",IF(F542=2,D$1,IF(F542=3,INDEX(Report!$A$1:$T$57,E542,20),INDEX(Report!$A$61:$T$117,E542,F542)-0.2)))</f>
        <v>1</v>
      </c>
      <c r="E542" s="402">
        <f t="shared" si="431"/>
        <v>30</v>
      </c>
      <c r="F542" s="402">
        <f t="shared" si="382"/>
        <v>11</v>
      </c>
    </row>
    <row r="543" spans="1:6" x14ac:dyDescent="0.3">
      <c r="A543" s="401" t="str">
        <f t="shared" ref="A543" si="435">A521</f>
        <v>Access</v>
      </c>
      <c r="B543" s="401" t="str">
        <f t="shared" si="381"/>
        <v>Number of Days when Voters Can Cure Signature Problems after Election Day:</v>
      </c>
      <c r="C543" s="402">
        <f>IF(F543="","",IF(F543=3,INDEX(Report!$A$61:$T$117,E543,20),IF(OR(F543=7,F543=8,F543=9,F543=14,F543=17),TEXT(INDEX(Report!$A$1:$T$57,E543,F543),"0%"),IF(F543=5,TEXT(INDEX(Report!$A$1:$T$57,E543,F543),"$#,##0"),INDEX(Report!$A$1:$T$57,E543,F543)))))</f>
        <v>0</v>
      </c>
      <c r="D543" s="403">
        <f>IF(F543="","",IF(F543=2,D$1,IF(F543=3,INDEX(Report!$A$1:$T$57,E543,20),INDEX(Report!$A$61:$T$117,E543,F543)-0.2)))</f>
        <v>1</v>
      </c>
      <c r="E543" s="402">
        <f t="shared" si="431"/>
        <v>30</v>
      </c>
      <c r="F543" s="402">
        <f t="shared" si="382"/>
        <v>12</v>
      </c>
    </row>
    <row r="544" spans="1:6" x14ac:dyDescent="0.3">
      <c r="A544" s="401" t="str">
        <f t="shared" ref="A544" si="436">A522</f>
        <v>Access</v>
      </c>
      <c r="B544" s="401" t="str">
        <f t="shared" si="381"/>
        <v>Do They Maintain VBM List Well with Address Changes &amp; Deaths?</v>
      </c>
      <c r="C544" s="402" t="str">
        <f>IF(F544="","",IF(F544=3,INDEX(Report!$A$61:$T$117,E544,20),IF(OR(F544=7,F544=8,F544=9,F544=14,F544=17),TEXT(INDEX(Report!$A$1:$T$57,E544,F544),"0%"),IF(F544=5,TEXT(INDEX(Report!$A$1:$T$57,E544,F544),"$#,##0"),INDEX(Report!$A$1:$T$57,E544,F544)))))</f>
        <v>Yes</v>
      </c>
      <c r="D544" s="403">
        <f>IF(F544="","",IF(F544=2,D$1,IF(F544=3,INDEX(Report!$A$1:$T$57,E544,20),INDEX(Report!$A$61:$T$117,E544,F544)-0.2)))</f>
        <v>5</v>
      </c>
      <c r="E544" s="402">
        <f t="shared" si="431"/>
        <v>30</v>
      </c>
      <c r="F544" s="402">
        <f t="shared" si="382"/>
        <v>13</v>
      </c>
    </row>
    <row r="545" spans="1:6" x14ac:dyDescent="0.3">
      <c r="A545" s="401" t="str">
        <f t="shared" ref="A545" si="437">A523</f>
        <v>Access</v>
      </c>
      <c r="B545" s="401" t="str">
        <f t="shared" si="381"/>
        <v>Extent of Review of VBM: Rejection Rate: 2018:</v>
      </c>
      <c r="C545" s="402" t="str">
        <f>IF(F545="","",IF(F545=3,INDEX(Report!$A$61:$T$117,E545,20),IF(OR(F545=7,F545=8,F545=9,F545=14,F545=17),TEXT(INDEX(Report!$A$1:$T$57,E545,F545),"0%"),IF(F545=5,TEXT(INDEX(Report!$A$1:$T$57,E545,F545),"$#,##0"),INDEX(Report!$A$1:$T$57,E545,F545)))))</f>
        <v>No signature checks</v>
      </c>
      <c r="D545" s="403">
        <f>IF(F545="","",IF(F545=2,D$1,IF(F545=3,INDEX(Report!$A$1:$T$57,E545,20),INDEX(Report!$A$61:$T$117,E545,F545)-0.2)))</f>
        <v>0</v>
      </c>
      <c r="E545" s="402">
        <f t="shared" si="431"/>
        <v>30</v>
      </c>
      <c r="F545" s="402">
        <f t="shared" si="382"/>
        <v>14</v>
      </c>
    </row>
    <row r="546" spans="1:6" s="397" customFormat="1" x14ac:dyDescent="0.3">
      <c r="A546" s="397" t="str">
        <f t="shared" ref="A546" si="438">A524</f>
        <v>Checking</v>
      </c>
      <c r="B546" s="397" t="str">
        <f t="shared" si="381"/>
        <v>CHECKING ELECTION RESULTS</v>
      </c>
      <c r="C546" s="398" t="str">
        <f>IF(F546="","",IF(F546=3,INDEX(Report!$A$61:$T$117,E546,20),IF(OR(F546=7,F546=8,F546=9,F546=14,F546=17),TEXT(INDEX(Report!$A$1:$T$57,E546,F546),"0%"),IF(F546=5,TEXT(INDEX(Report!$A$1:$T$57,E546,F546),"$#,##0"),INDEX(Report!$A$1:$T$57,E546,F546)))))</f>
        <v/>
      </c>
      <c r="D546" s="399" t="str">
        <f>IF(F546="","",IF(F546=2,D$1,IF(F546=3,INDEX(Report!$A$1:$T$57,E546,20),INDEX(Report!$A$61:$T$117,E546,F546)-0.2)))</f>
        <v/>
      </c>
      <c r="E546" s="398">
        <f t="shared" si="431"/>
        <v>30</v>
      </c>
      <c r="F546" s="398" t="str">
        <f t="shared" si="382"/>
        <v/>
      </c>
    </row>
    <row r="547" spans="1:6" x14ac:dyDescent="0.3">
      <c r="A547" s="401" t="str">
        <f t="shared" ref="A547" si="439">A525</f>
        <v>Checking</v>
      </c>
      <c r="B547" s="401" t="str">
        <f t="shared" si="381"/>
        <v>Handmarked Paper Ballots or Printed by Touchscreen? 2022:</v>
      </c>
      <c r="C547" s="402" t="str">
        <f>IF(F547="","",IF(F547=3,INDEX(Report!$A$61:$T$117,E547,20),IF(OR(F547=7,F547=8,F547=9,F547=14,F547=17),TEXT(INDEX(Report!$A$1:$T$57,E547,F547),"0%"),IF(F547=5,TEXT(INDEX(Report!$A$1:$T$57,E547,F547),"$#,##0"),INDEX(Report!$A$1:$T$57,E547,F547)))))</f>
        <v>Handmark. Touchscreen can print ballot for accessibility</v>
      </c>
      <c r="D547" s="403">
        <f>IF(F547="","",IF(F547=2,D$1,IF(F547=3,INDEX(Report!$A$1:$T$57,E547,20),INDEX(Report!$A$61:$T$117,E547,F547)-0.2)))</f>
        <v>5</v>
      </c>
      <c r="E547" s="402">
        <f t="shared" si="431"/>
        <v>30</v>
      </c>
      <c r="F547" s="402">
        <f t="shared" si="382"/>
        <v>15</v>
      </c>
    </row>
    <row r="548" spans="1:6" x14ac:dyDescent="0.3">
      <c r="A548" s="401" t="str">
        <f t="shared" ref="A548" si="440">A526</f>
        <v>Checking</v>
      </c>
      <c r="B548" s="401" t="str">
        <f t="shared" si="381"/>
        <v>Do They Audit Results by Hand Tallying Some Ballots?</v>
      </c>
      <c r="C548" s="402" t="str">
        <f>IF(F548="","",IF(F548=3,INDEX(Report!$A$61:$T$117,E548,20),IF(OR(F548=7,F548=8,F548=9,F548=14,F548=17),TEXT(INDEX(Report!$A$1:$T$57,E548,F548),"0%"),IF(F548=5,TEXT(INDEX(Report!$A$1:$T$57,E548,F548),"$#,##0"),INDEX(Report!$A$1:$T$57,E548,F548)))))</f>
        <v>Hand tally. Exclude primaries</v>
      </c>
      <c r="D548" s="403">
        <f>IF(F548="","",IF(F548=2,D$1,IF(F548=3,INDEX(Report!$A$1:$T$57,E548,20),INDEX(Report!$A$61:$T$117,E548,F548)-0.2)))</f>
        <v>3</v>
      </c>
      <c r="E548" s="402">
        <f t="shared" si="431"/>
        <v>30</v>
      </c>
      <c r="F548" s="402">
        <f t="shared" si="382"/>
        <v>16</v>
      </c>
    </row>
    <row r="549" spans="1:6" x14ac:dyDescent="0.3">
      <c r="A549" s="401" t="str">
        <f t="shared" ref="A549" si="441">A527</f>
        <v>Checking</v>
      </c>
      <c r="B549" s="401" t="str">
        <f t="shared" si="381"/>
        <v>How Big Is Audit Sample?</v>
      </c>
      <c r="C549" s="402" t="str">
        <f>IF(F549="","",IF(F549=3,INDEX(Report!$A$61:$T$117,E549,20),IF(OR(F549=7,F549=8,F549=9,F549=14,F549=17),TEXT(INDEX(Report!$A$1:$T$57,E549,F549),"0%"),IF(F549=5,TEXT(INDEX(Report!$A$1:$T$57,E549,F549),"$#,##0"),INDEX(Report!$A$1:$T$57,E549,F549)))))</f>
        <v>3%</v>
      </c>
      <c r="D549" s="403">
        <f>IF(F549="","",IF(F549=2,D$1,IF(F549=3,INDEX(Report!$A$1:$T$57,E549,20),INDEX(Report!$A$61:$T$117,E549,F549)-0.2)))</f>
        <v>1</v>
      </c>
      <c r="E549" s="402">
        <f t="shared" si="431"/>
        <v>30</v>
      </c>
      <c r="F549" s="402">
        <f t="shared" si="382"/>
        <v>17</v>
      </c>
    </row>
    <row r="550" spans="1:6" x14ac:dyDescent="0.3">
      <c r="A550" s="401" t="str">
        <f t="shared" ref="A550" si="442">A528</f>
        <v>Checking</v>
      </c>
      <c r="B550" s="401" t="str">
        <f t="shared" si="381"/>
        <v>Number of Contests Audited:</v>
      </c>
      <c r="C550" s="402">
        <f>IF(F550="","",IF(F550=3,INDEX(Report!$A$61:$T$117,E550,20),IF(OR(F550=7,F550=8,F550=9,F550=14,F550=17),TEXT(INDEX(Report!$A$1:$T$57,E550,F550),"0%"),IF(F550=5,TEXT(INDEX(Report!$A$1:$T$57,E550,F550),"$#,##0"),INDEX(Report!$A$1:$T$57,E550,F550)))))</f>
        <v>3</v>
      </c>
      <c r="D550" s="403">
        <f>IF(F550="","",IF(F550=2,D$1,IF(F550=3,INDEX(Report!$A$1:$T$57,E550,20),INDEX(Report!$A$61:$T$117,E550,F550)-0.2)))</f>
        <v>1.5</v>
      </c>
      <c r="E550" s="402">
        <f t="shared" si="431"/>
        <v>30</v>
      </c>
      <c r="F550" s="402">
        <f t="shared" si="382"/>
        <v>18</v>
      </c>
    </row>
    <row r="551" spans="1:6" x14ac:dyDescent="0.3">
      <c r="A551" s="401" t="str">
        <f t="shared" ref="A551:B551" si="443">A529</f>
        <v>Checking</v>
      </c>
      <c r="B551" s="401" t="str">
        <f t="shared" si="443"/>
        <v>Can Public Recount with Copies of Ballots?</v>
      </c>
      <c r="C551" s="402" t="str">
        <f>IF(F551="","",IF(F551=3,INDEX(Report!$A$61:$T$117,E551,20),IF(OR(F551=7,F551=8,F551=9,F551=14,F551=17),TEXT(INDEX(Report!$A$1:$T$57,E551,F551),"0%"),IF(F551=5,TEXT(INDEX(Report!$A$1:$T$57,E551,F551),"$#,##0"),INDEX(Report!$A$1:$T$57,E551,F551)))))</f>
        <v>No ballots. Availability of images unknown</v>
      </c>
      <c r="D551" s="403">
        <f>IF(F551="","",IF(F551=2,D$1,IF(F551=3,INDEX(Report!$A$1:$T$57,E551,20),INDEX(Report!$A$61:$T$117,E551,F551)-0.2)))</f>
        <v>2</v>
      </c>
      <c r="E551" s="402">
        <f t="shared" si="431"/>
        <v>30</v>
      </c>
      <c r="F551" s="402">
        <f t="shared" ref="F551" si="444">IF(F529&lt;&gt;"",F529,"")</f>
        <v>19</v>
      </c>
    </row>
    <row r="552" spans="1:6" s="397" customFormat="1" x14ac:dyDescent="0.3">
      <c r="A552" s="397" t="str">
        <f>A530</f>
        <v>State</v>
      </c>
      <c r="B552" s="397" t="str">
        <f>B530</f>
        <v>|</v>
      </c>
      <c r="C552" s="398" t="str">
        <f>IF(F552="","",IF(F552=3,INDEX(Report!$A$61:$T$117,E552,20),IF(OR(F552=7,F552=8,F552=9,F552=14,F552=17),TEXT(INDEX(Report!$A$1:$T$57,E552,F552),"0%"),IF(F552=5,TEXT(INDEX(Report!$A$1:$T$57,E552,F552),"$#,##0"),INDEX(Report!$A$1:$T$57,E552,F552)))))</f>
        <v>Mississippi</v>
      </c>
      <c r="D552" s="399" t="str">
        <f>IF(F552="","",IF(F552=2,D$1,IF(F552=3,INDEX(Report!$A$1:$T$57,E552,20),INDEX(Report!$A$61:$T$117,E552,F552)-0.2)))</f>
        <v>Score (Scale 0-5)</v>
      </c>
      <c r="E552" s="398">
        <f t="shared" si="431"/>
        <v>31</v>
      </c>
      <c r="F552" s="398">
        <f>IF(F530&lt;&gt;"",F530,"")</f>
        <v>2</v>
      </c>
    </row>
    <row r="553" spans="1:6" s="397" customFormat="1" x14ac:dyDescent="0.3">
      <c r="A553" s="397" t="str">
        <f>A531</f>
        <v>Grade</v>
      </c>
      <c r="B553" s="397" t="str">
        <f t="shared" ref="B553:B573" si="445">B531</f>
        <v>Overall Grade, Total score is on scale 0-80 (item scores are 0-5)</v>
      </c>
      <c r="C553" s="398" t="str">
        <f>IF(F553="","",IF(F553=3,INDEX(Report!$A$61:$T$117,E553,20),IF(OR(F553=7,F553=8,F553=9,F553=14,F553=17),TEXT(INDEX(Report!$A$1:$T$57,E553,F553),"0%"),IF(F553=5,TEXT(INDEX(Report!$A$1:$T$57,E553,F553),"$#,##0"),INDEX(Report!$A$1:$T$57,E553,F553)))))</f>
        <v>C</v>
      </c>
      <c r="D553" s="399">
        <f>IF(F553="","",IF(F553=2,D$1,IF(F553=3,INDEX(Report!$A$1:$T$57,E553,20),INDEX(Report!$A$61:$T$117,E553,F553)-0.2)))</f>
        <v>17.903754205293605</v>
      </c>
      <c r="E553" s="398">
        <f t="shared" si="431"/>
        <v>31</v>
      </c>
      <c r="F553" s="398">
        <f t="shared" ref="F553:F573" si="446">IF(F531&lt;&gt;"",F531,"")</f>
        <v>3</v>
      </c>
    </row>
    <row r="554" spans="1:6" s="397" customFormat="1" x14ac:dyDescent="0.3">
      <c r="A554" s="397" t="str">
        <f t="shared" ref="A554" si="447">A532</f>
        <v>Campaigns</v>
      </c>
      <c r="B554" s="397" t="str">
        <f t="shared" si="445"/>
        <v>CAMPAIGNS</v>
      </c>
      <c r="C554" s="398" t="str">
        <f>IF(F554="","",IF(F554=3,INDEX(Report!$A$61:$T$117,E554,20),IF(OR(F554=7,F554=8,F554=9,F554=14,F554=17),TEXT(INDEX(Report!$A$1:$T$57,E554,F554),"0%"),IF(F554=5,TEXT(INDEX(Report!$A$1:$T$57,E554,F554),"$#,##0"),INDEX(Report!$A$1:$T$57,E554,F554)))))</f>
        <v/>
      </c>
      <c r="D554" s="399" t="str">
        <f>IF(F554="","",IF(F554=2,D$1,IF(F554=3,INDEX(Report!$A$1:$T$57,E554,20),INDEX(Report!$A$61:$T$117,E554,F554)-0.2)))</f>
        <v/>
      </c>
      <c r="E554" s="398">
        <f t="shared" si="431"/>
        <v>31</v>
      </c>
      <c r="F554" s="398" t="str">
        <f t="shared" si="446"/>
        <v/>
      </c>
    </row>
    <row r="555" spans="1:6" x14ac:dyDescent="0.3">
      <c r="A555" s="401" t="str">
        <f t="shared" ref="A555" si="448">A533</f>
        <v>Campaigns</v>
      </c>
      <c r="B555" s="401" t="str">
        <f t="shared" si="445"/>
        <v>Nonpartisan or Bipartisan Redistricting to Avoid Gerrymanders</v>
      </c>
      <c r="C555" s="402" t="str">
        <f>IF(F555="","",IF(F555=3,INDEX(Report!$A$61:$T$117,E555,20),IF(OR(F555=7,F555=8,F555=9,F555=14,F555=17),TEXT(INDEX(Report!$A$1:$T$57,E555,F555),"0%"),IF(F555=5,TEXT(INDEX(Report!$A$1:$T$57,E555,F555),"$#,##0"),INDEX(Report!$A$1:$T$57,E555,F555)))))</f>
        <v>No</v>
      </c>
      <c r="D555" s="403">
        <f>IF(F555="","",IF(F555=2,D$1,IF(F555=3,INDEX(Report!$A$1:$T$57,E555,20),INDEX(Report!$A$61:$T$117,E555,F555)-0.2)))</f>
        <v>0</v>
      </c>
      <c r="E555" s="402">
        <f t="shared" si="431"/>
        <v>31</v>
      </c>
      <c r="F555" s="402">
        <f t="shared" si="446"/>
        <v>4</v>
      </c>
    </row>
    <row r="556" spans="1:6" x14ac:dyDescent="0.3">
      <c r="A556" s="401" t="str">
        <f t="shared" ref="A556" si="449">A534</f>
        <v>Campaigns</v>
      </c>
      <c r="B556" s="401" t="str">
        <f t="shared" si="445"/>
        <v>Contribution Limit per 4 Years per Candidate</v>
      </c>
      <c r="C556" s="402" t="str">
        <f>IF(F556="","",IF(F556=3,INDEX(Report!$A$61:$T$117,E556,20),IF(OR(F556=7,F556=8,F556=9,F556=14,F556=17),TEXT(INDEX(Report!$A$1:$T$57,E556,F556),"0%"),IF(F556=5,TEXT(INDEX(Report!$A$1:$T$57,E556,F556),"$#,##0"),INDEX(Report!$A$1:$T$57,E556,F556)))))</f>
        <v>no limit</v>
      </c>
      <c r="D556" s="403">
        <f>IF(F556="","",IF(F556=2,D$1,IF(F556=3,INDEX(Report!$A$1:$T$57,E556,20),INDEX(Report!$A$61:$T$117,E556,F556)-0.2)))</f>
        <v>0</v>
      </c>
      <c r="E556" s="402">
        <f t="shared" si="431"/>
        <v>31</v>
      </c>
      <c r="F556" s="402">
        <f t="shared" si="446"/>
        <v>5</v>
      </c>
    </row>
    <row r="557" spans="1:6" x14ac:dyDescent="0.3">
      <c r="A557" s="401" t="str">
        <f t="shared" ref="A557" si="450">A535</f>
        <v>Campaigns</v>
      </c>
      <c r="B557" s="401" t="str">
        <f t="shared" si="445"/>
        <v>Public Campaign Finance for Governor+Legislature:</v>
      </c>
      <c r="C557" s="402" t="str">
        <f>IF(F557="","",IF(F557=3,INDEX(Report!$A$61:$T$117,E557,20),IF(OR(F557=7,F557=8,F557=9,F557=14,F557=17),TEXT(INDEX(Report!$A$1:$T$57,E557,F557),"0%"),IF(F557=5,TEXT(INDEX(Report!$A$1:$T$57,E557,F557),"$#,##0"),INDEX(Report!$A$1:$T$57,E557,F557)))))</f>
        <v>Neither</v>
      </c>
      <c r="D557" s="403">
        <f>IF(F557="","",IF(F557=2,D$1,IF(F557=3,INDEX(Report!$A$1:$T$57,E557,20),INDEX(Report!$A$61:$T$117,E557,F557)-0.2)))</f>
        <v>0</v>
      </c>
      <c r="E557" s="402">
        <f t="shared" si="431"/>
        <v>31</v>
      </c>
      <c r="F557" s="402">
        <f t="shared" si="446"/>
        <v>6</v>
      </c>
    </row>
    <row r="558" spans="1:6" s="397" customFormat="1" x14ac:dyDescent="0.3">
      <c r="A558" s="397" t="str">
        <f t="shared" ref="A558" si="451">A536</f>
        <v>Turnout</v>
      </c>
      <c r="B558" s="397" t="str">
        <f t="shared" si="445"/>
        <v>TURNOUT</v>
      </c>
      <c r="C558" s="398" t="str">
        <f>IF(F558="","",IF(F558=3,INDEX(Report!$A$61:$T$117,E558,20),IF(OR(F558=7,F558=8,F558=9,F558=14,F558=17),TEXT(INDEX(Report!$A$1:$T$57,E558,F558),"0%"),IF(F558=5,TEXT(INDEX(Report!$A$1:$T$57,E558,F558),"$#,##0"),INDEX(Report!$A$1:$T$57,E558,F558)))))</f>
        <v/>
      </c>
      <c r="D558" s="399" t="str">
        <f>IF(F558="","",IF(F558=2,D$1,IF(F558=3,INDEX(Report!$A$1:$T$57,E558,20),INDEX(Report!$A$61:$T$117,E558,F558)-0.2)))</f>
        <v/>
      </c>
      <c r="E558" s="398">
        <f t="shared" si="431"/>
        <v>31</v>
      </c>
      <c r="F558" s="398" t="str">
        <f t="shared" si="446"/>
        <v/>
      </c>
    </row>
    <row r="559" spans="1:6" x14ac:dyDescent="0.3">
      <c r="A559" s="401" t="str">
        <f t="shared" ref="A559" si="452">A537</f>
        <v>Turnout</v>
      </c>
      <c r="B559" s="401" t="str">
        <f t="shared" si="445"/>
        <v>Turnout: % of Voting-age Citizens: 2020:</v>
      </c>
      <c r="C559" s="402" t="str">
        <f>IF(F559="","",IF(F559=3,INDEX(Report!$A$61:$T$117,E559,20),IF(OR(F559=7,F559=8,F559=9,F559=14,F559=17),TEXT(INDEX(Report!$A$1:$T$57,E559,F559),"0%"),IF(F559=5,TEXT(INDEX(Report!$A$1:$T$57,E559,F559),"$#,##0"),INDEX(Report!$A$1:$T$57,E559,F559)))))</f>
        <v>60%</v>
      </c>
      <c r="D559" s="403">
        <f>IF(F559="","",IF(F559=2,D$1,IF(F559=3,INDEX(Report!$A$1:$T$57,E559,20),INDEX(Report!$A$61:$T$117,E559,F559)-0.2)))</f>
        <v>1.0377382605146315</v>
      </c>
      <c r="E559" s="402">
        <f t="shared" si="431"/>
        <v>31</v>
      </c>
      <c r="F559" s="402">
        <f t="shared" si="446"/>
        <v>7</v>
      </c>
    </row>
    <row r="560" spans="1:6" x14ac:dyDescent="0.3">
      <c r="A560" s="401" t="str">
        <f t="shared" ref="A560" si="453">A538</f>
        <v>Turnout</v>
      </c>
      <c r="B560" s="401" t="str">
        <f t="shared" si="445"/>
        <v>Ratio of 18-24 Turnout to 25+ Turnout: 2020:</v>
      </c>
      <c r="C560" s="402" t="str">
        <f>IF(F560="","",IF(F560=3,INDEX(Report!$A$61:$T$117,E560,20),IF(OR(F560=7,F560=8,F560=9,F560=14,F560=17),TEXT(INDEX(Report!$A$1:$T$57,E560,F560),"0%"),IF(F560=5,TEXT(INDEX(Report!$A$1:$T$57,E560,F560),"$#,##0"),INDEX(Report!$A$1:$T$57,E560,F560)))))</f>
        <v>57%</v>
      </c>
      <c r="D560" s="403">
        <f>IF(F560="","",IF(F560=2,D$1,IF(F560=3,INDEX(Report!$A$1:$T$57,E560,20),INDEX(Report!$A$61:$T$117,E560,F560)-0.2)))</f>
        <v>0.78462281543381196</v>
      </c>
      <c r="E560" s="402">
        <f t="shared" si="431"/>
        <v>31</v>
      </c>
      <c r="F560" s="402">
        <f t="shared" si="446"/>
        <v>8</v>
      </c>
    </row>
    <row r="561" spans="1:6" x14ac:dyDescent="0.3">
      <c r="A561" s="401" t="str">
        <f t="shared" ref="A561" si="454">A539</f>
        <v>Turnout</v>
      </c>
      <c r="B561" s="401" t="str">
        <f t="shared" si="445"/>
        <v>Ratio of Minority Turnout to White Turnout: 2020:</v>
      </c>
      <c r="C561" s="402" t="str">
        <f>IF(F561="","",IF(F561=3,INDEX(Report!$A$61:$T$117,E561,20),IF(OR(F561=7,F561=8,F561=9,F561=14,F561=17),TEXT(INDEX(Report!$A$1:$T$57,E561,F561),"0%"),IF(F561=5,TEXT(INDEX(Report!$A$1:$T$57,E561,F561),"$#,##0"),INDEX(Report!$A$1:$T$57,E561,F561)))))</f>
        <v>102%</v>
      </c>
      <c r="D561" s="403">
        <f>IF(F561="","",IF(F561=2,D$1,IF(F561=3,INDEX(Report!$A$1:$T$57,E561,20),INDEX(Report!$A$61:$T$117,E561,F561)-0.2)))</f>
        <v>4.7913931293451624</v>
      </c>
      <c r="E561" s="402">
        <f t="shared" si="431"/>
        <v>31</v>
      </c>
      <c r="F561" s="402">
        <f t="shared" si="446"/>
        <v>9</v>
      </c>
    </row>
    <row r="562" spans="1:6" s="397" customFormat="1" x14ac:dyDescent="0.3">
      <c r="A562" s="397" t="str">
        <f t="shared" ref="A562" si="455">A540</f>
        <v>Access</v>
      </c>
      <c r="B562" s="397" t="str">
        <f t="shared" si="445"/>
        <v>ACCESS TO VOTING</v>
      </c>
      <c r="C562" s="398" t="str">
        <f>IF(F562="","",IF(F562=3,INDEX(Report!$A$61:$T$117,E562,20),IF(OR(F562=7,F562=8,F562=9,F562=14,F562=17),TEXT(INDEX(Report!$A$1:$T$57,E562,F562),"0%"),IF(F562=5,TEXT(INDEX(Report!$A$1:$T$57,E562,F562),"$#,##0"),INDEX(Report!$A$1:$T$57,E562,F562)))))</f>
        <v/>
      </c>
      <c r="D562" s="399" t="str">
        <f>IF(F562="","",IF(F562=2,D$1,IF(F562=3,INDEX(Report!$A$1:$T$57,E562,20),INDEX(Report!$A$61:$T$117,E562,F562)-0.2)))</f>
        <v/>
      </c>
      <c r="E562" s="398">
        <f t="shared" si="431"/>
        <v>31</v>
      </c>
      <c r="F562" s="398" t="str">
        <f t="shared" si="446"/>
        <v/>
      </c>
    </row>
    <row r="563" spans="1:6" x14ac:dyDescent="0.3">
      <c r="A563" s="401" t="str">
        <f t="shared" ref="A563" si="456">A541</f>
        <v>Access</v>
      </c>
      <c r="B563" s="401" t="str">
        <f t="shared" si="445"/>
        <v>Weekend Early Voting: State Minimum 2021:</v>
      </c>
      <c r="C563" s="402" t="str">
        <f>IF(F563="","",IF(F563=3,INDEX(Report!$A$61:$T$117,E563,20),IF(OR(F563=7,F563=8,F563=9,F563=14,F563=17),TEXT(INDEX(Report!$A$1:$T$57,E563,F563),"0%"),IF(F563=5,TEXT(INDEX(Report!$A$1:$T$57,E563,F563),"$#,##0"),INDEX(Report!$A$1:$T$57,E563,F563)))))</f>
        <v>No law</v>
      </c>
      <c r="D563" s="403">
        <f>IF(F563="","",IF(F563=2,D$1,IF(F563=3,INDEX(Report!$A$1:$T$57,E563,20),INDEX(Report!$A$61:$T$117,E563,F563)-0.2)))</f>
        <v>0</v>
      </c>
      <c r="E563" s="402">
        <f t="shared" si="431"/>
        <v>31</v>
      </c>
      <c r="F563" s="402">
        <f t="shared" si="446"/>
        <v>10</v>
      </c>
    </row>
    <row r="564" spans="1:6" x14ac:dyDescent="0.3">
      <c r="A564" s="401" t="str">
        <f t="shared" ref="A564" si="457">A542</f>
        <v>Access</v>
      </c>
      <c r="B564" s="401" t="str">
        <f t="shared" si="445"/>
        <v>Access to Vote by Mail (VBM): 2020:</v>
      </c>
      <c r="C564" s="402" t="str">
        <f>IF(F564="","",IF(F564=3,INDEX(Report!$A$61:$T$117,E564,20),IF(OR(F564=7,F564=8,F564=9,F564=14,F564=17),TEXT(INDEX(Report!$A$1:$T$57,E564,F564),"0%"),IF(F564=5,TEXT(INDEX(Report!$A$1:$T$57,E564,F564),"$#,##0"),INDEX(Report!$A$1:$T$57,E564,F564)))))</f>
        <v>Broad VBM: if Voter asks</v>
      </c>
      <c r="D564" s="403">
        <f>IF(F564="","",IF(F564=2,D$1,IF(F564=3,INDEX(Report!$A$1:$T$57,E564,20),INDEX(Report!$A$61:$T$117,E564,F564)-0.2)))</f>
        <v>3</v>
      </c>
      <c r="E564" s="402">
        <f t="shared" si="431"/>
        <v>31</v>
      </c>
      <c r="F564" s="402">
        <f t="shared" si="446"/>
        <v>11</v>
      </c>
    </row>
    <row r="565" spans="1:6" x14ac:dyDescent="0.3">
      <c r="A565" s="401" t="str">
        <f t="shared" ref="A565" si="458">A543</f>
        <v>Access</v>
      </c>
      <c r="B565" s="401" t="str">
        <f t="shared" si="445"/>
        <v>Number of Days when Voters Can Cure Signature Problems after Election Day:</v>
      </c>
      <c r="C565" s="402" t="str">
        <f>IF(F565="","",IF(F565=3,INDEX(Report!$A$61:$T$117,E565,20),IF(OR(F565=7,F565=8,F565=9,F565=14,F565=17),TEXT(INDEX(Report!$A$1:$T$57,E565,F565),"0%"),IF(F565=5,TEXT(INDEX(Report!$A$1:$T$57,E565,F565),"$#,##0"),INDEX(Report!$A$1:$T$57,E565,F565)))))</f>
        <v>No cure</v>
      </c>
      <c r="D565" s="403">
        <f>IF(F565="","",IF(F565=2,D$1,IF(F565=3,INDEX(Report!$A$1:$T$57,E565,20),INDEX(Report!$A$61:$T$117,E565,F565)-0.2)))</f>
        <v>0</v>
      </c>
      <c r="E565" s="402">
        <f t="shared" si="431"/>
        <v>31</v>
      </c>
      <c r="F565" s="402">
        <f t="shared" si="446"/>
        <v>12</v>
      </c>
    </row>
    <row r="566" spans="1:6" x14ac:dyDescent="0.3">
      <c r="A566" s="401" t="str">
        <f t="shared" ref="A566" si="459">A544</f>
        <v>Access</v>
      </c>
      <c r="B566" s="401" t="str">
        <f t="shared" si="445"/>
        <v>Do They Maintain VBM List Well with Address Changes &amp; Deaths?</v>
      </c>
      <c r="C566" s="402" t="str">
        <f>IF(F566="","",IF(F566=3,INDEX(Report!$A$61:$T$117,E566,20),IF(OR(F566=7,F566=8,F566=9,F566=14,F566=17),TEXT(INDEX(Report!$A$1:$T$57,E566,F566),"0%"),IF(F566=5,TEXT(INDEX(Report!$A$1:$T$57,E566,F566),"$#,##0"),INDEX(Report!$A$1:$T$57,E566,F566)))))</f>
        <v>No</v>
      </c>
      <c r="D566" s="403">
        <f>IF(F566="","",IF(F566=2,D$1,IF(F566=3,INDEX(Report!$A$1:$T$57,E566,20),INDEX(Report!$A$61:$T$117,E566,F566)-0.2)))</f>
        <v>0</v>
      </c>
      <c r="E566" s="402">
        <f t="shared" si="431"/>
        <v>31</v>
      </c>
      <c r="F566" s="402">
        <f t="shared" si="446"/>
        <v>13</v>
      </c>
    </row>
    <row r="567" spans="1:6" x14ac:dyDescent="0.3">
      <c r="A567" s="401" t="str">
        <f t="shared" ref="A567" si="460">A545</f>
        <v>Access</v>
      </c>
      <c r="B567" s="401" t="str">
        <f t="shared" si="445"/>
        <v>Extent of Review of VBM: Rejection Rate: 2018:</v>
      </c>
      <c r="C567" s="402" t="str">
        <f>IF(F567="","",IF(F567=3,INDEX(Report!$A$61:$T$117,E567,20),IF(OR(F567=7,F567=8,F567=9,F567=14,F567=17),TEXT(INDEX(Report!$A$1:$T$57,E567,F567),"0%"),IF(F567=5,TEXT(INDEX(Report!$A$1:$T$57,E567,F567),"$#,##0"),INDEX(Report!$A$1:$T$57,E567,F567)))))</f>
        <v>1%</v>
      </c>
      <c r="D567" s="403">
        <f>IF(F567="","",IF(F567=2,D$1,IF(F567=3,INDEX(Report!$A$1:$T$57,E567,20),INDEX(Report!$A$61:$T$117,E567,F567)-0.2)))</f>
        <v>3</v>
      </c>
      <c r="E567" s="402">
        <f t="shared" si="431"/>
        <v>31</v>
      </c>
      <c r="F567" s="402">
        <f t="shared" si="446"/>
        <v>14</v>
      </c>
    </row>
    <row r="568" spans="1:6" s="397" customFormat="1" x14ac:dyDescent="0.3">
      <c r="A568" s="397" t="str">
        <f t="shared" ref="A568" si="461">A546</f>
        <v>Checking</v>
      </c>
      <c r="B568" s="397" t="str">
        <f t="shared" si="445"/>
        <v>CHECKING ELECTION RESULTS</v>
      </c>
      <c r="C568" s="398" t="str">
        <f>IF(F568="","",IF(F568=3,INDEX(Report!$A$61:$T$117,E568,20),IF(OR(F568=7,F568=8,F568=9,F568=14,F568=17),TEXT(INDEX(Report!$A$1:$T$57,E568,F568),"0%"),IF(F568=5,TEXT(INDEX(Report!$A$1:$T$57,E568,F568),"$#,##0"),INDEX(Report!$A$1:$T$57,E568,F568)))))</f>
        <v/>
      </c>
      <c r="D568" s="399" t="str">
        <f>IF(F568="","",IF(F568=2,D$1,IF(F568=3,INDEX(Report!$A$1:$T$57,E568,20),INDEX(Report!$A$61:$T$117,E568,F568)-0.2)))</f>
        <v/>
      </c>
      <c r="E568" s="398">
        <f t="shared" si="431"/>
        <v>31</v>
      </c>
      <c r="F568" s="398" t="str">
        <f t="shared" si="446"/>
        <v/>
      </c>
    </row>
    <row r="569" spans="1:6" x14ac:dyDescent="0.3">
      <c r="A569" s="401" t="str">
        <f t="shared" ref="A569" si="462">A547</f>
        <v>Checking</v>
      </c>
      <c r="B569" s="401" t="str">
        <f t="shared" si="445"/>
        <v>Handmarked Paper Ballots or Printed by Touchscreen? 2022:</v>
      </c>
      <c r="C569" s="402" t="str">
        <f>IF(F569="","",IF(F569=3,INDEX(Report!$A$61:$T$117,E569,20),IF(OR(F569=7,F569=8,F569=9,F569=14,F569=17),TEXT(INDEX(Report!$A$1:$T$57,E569,F569),"0%"),IF(F569=5,TEXT(INDEX(Report!$A$1:$T$57,E569,F569),"$#,##0"),INDEX(Report!$A$1:$T$57,E569,F569)))))</f>
        <v>Screen without paper57%. Handmark43%</v>
      </c>
      <c r="D569" s="403">
        <f>IF(F569="","",IF(F569=2,D$1,IF(F569=3,INDEX(Report!$A$1:$T$57,E569,20),INDEX(Report!$A$61:$T$117,E569,F569)-0.2)))</f>
        <v>1.29</v>
      </c>
      <c r="E569" s="402">
        <f t="shared" si="431"/>
        <v>31</v>
      </c>
      <c r="F569" s="402">
        <f t="shared" si="446"/>
        <v>15</v>
      </c>
    </row>
    <row r="570" spans="1:6" x14ac:dyDescent="0.3">
      <c r="A570" s="401" t="str">
        <f t="shared" ref="A570" si="463">A548</f>
        <v>Checking</v>
      </c>
      <c r="B570" s="401" t="str">
        <f t="shared" si="445"/>
        <v>Do They Audit Results by Hand Tallying Some Ballots?</v>
      </c>
      <c r="C570" s="402" t="str">
        <f>IF(F570="","",IF(F570=3,INDEX(Report!$A$61:$T$117,E570,20),IF(OR(F570=7,F570=8,F570=9,F570=14,F570=17),TEXT(INDEX(Report!$A$1:$T$57,E570,F570),"0%"),IF(F570=5,TEXT(INDEX(Report!$A$1:$T$57,E570,F570),"$#,##0"),INDEX(Report!$A$1:$T$57,E570,F570)))))</f>
        <v>No audit</v>
      </c>
      <c r="D570" s="403">
        <f>IF(F570="","",IF(F570=2,D$1,IF(F570=3,INDEX(Report!$A$1:$T$57,E570,20),INDEX(Report!$A$61:$T$117,E570,F570)-0.2)))</f>
        <v>0</v>
      </c>
      <c r="E570" s="402">
        <f t="shared" si="431"/>
        <v>31</v>
      </c>
      <c r="F570" s="402">
        <f t="shared" si="446"/>
        <v>16</v>
      </c>
    </row>
    <row r="571" spans="1:6" x14ac:dyDescent="0.3">
      <c r="A571" s="401" t="str">
        <f t="shared" ref="A571" si="464">A549</f>
        <v>Checking</v>
      </c>
      <c r="B571" s="401" t="str">
        <f t="shared" si="445"/>
        <v>How Big Is Audit Sample?</v>
      </c>
      <c r="C571" s="402" t="str">
        <f>IF(F571="","",IF(F571=3,INDEX(Report!$A$61:$T$117,E571,20),IF(OR(F571=7,F571=8,F571=9,F571=14,F571=17),TEXT(INDEX(Report!$A$1:$T$57,E571,F571),"0%"),IF(F571=5,TEXT(INDEX(Report!$A$1:$T$57,E571,F571),"$#,##0"),INDEX(Report!$A$1:$T$57,E571,F571)))))</f>
        <v>No audit</v>
      </c>
      <c r="D571" s="403">
        <f>IF(F571="","",IF(F571=2,D$1,IF(F571=3,INDEX(Report!$A$1:$T$57,E571,20),INDEX(Report!$A$61:$T$117,E571,F571)-0.2)))</f>
        <v>0</v>
      </c>
      <c r="E571" s="402">
        <f t="shared" si="431"/>
        <v>31</v>
      </c>
      <c r="F571" s="402">
        <f t="shared" si="446"/>
        <v>17</v>
      </c>
    </row>
    <row r="572" spans="1:6" x14ac:dyDescent="0.3">
      <c r="A572" s="401" t="str">
        <f t="shared" ref="A572" si="465">A550</f>
        <v>Checking</v>
      </c>
      <c r="B572" s="401" t="str">
        <f t="shared" si="445"/>
        <v>Number of Contests Audited:</v>
      </c>
      <c r="C572" s="402" t="str">
        <f>IF(F572="","",IF(F572=3,INDEX(Report!$A$61:$T$117,E572,20),IF(OR(F572=7,F572=8,F572=9,F572=14,F572=17),TEXT(INDEX(Report!$A$1:$T$57,E572,F572),"0%"),IF(F572=5,TEXT(INDEX(Report!$A$1:$T$57,E572,F572),"$#,##0"),INDEX(Report!$A$1:$T$57,E572,F572)))))</f>
        <v>No audit</v>
      </c>
      <c r="D572" s="403">
        <f>IF(F572="","",IF(F572=2,D$1,IF(F572=3,INDEX(Report!$A$1:$T$57,E572,20),INDEX(Report!$A$61:$T$117,E572,F572)-0.2)))</f>
        <v>0</v>
      </c>
      <c r="E572" s="402">
        <f t="shared" si="431"/>
        <v>31</v>
      </c>
      <c r="F572" s="402">
        <f t="shared" si="446"/>
        <v>18</v>
      </c>
    </row>
    <row r="573" spans="1:6" x14ac:dyDescent="0.3">
      <c r="A573" s="401" t="str">
        <f t="shared" ref="A573" si="466">A551</f>
        <v>Checking</v>
      </c>
      <c r="B573" s="401" t="str">
        <f t="shared" si="445"/>
        <v>Can Public Recount with Copies of Ballots?</v>
      </c>
      <c r="C573" s="402" t="str">
        <f>IF(F573="","",IF(F573=3,INDEX(Report!$A$61:$T$117,E573,20),IF(OR(F573=7,F573=8,F573=9,F573=14,F573=17),TEXT(INDEX(Report!$A$1:$T$57,E573,F573),"0%"),IF(F573=5,TEXT(INDEX(Report!$A$1:$T$57,E573,F573),"$#,##0"),INDEX(Report!$A$1:$T$57,E573,F573)))))</f>
        <v>Yes after canvass; but 57% DRE</v>
      </c>
      <c r="D573" s="403">
        <f>IF(F573="","",IF(F573=2,D$1,IF(F573=3,INDEX(Report!$A$1:$T$57,E573,20),INDEX(Report!$A$61:$T$117,E573,F573)-0.2)))</f>
        <v>4</v>
      </c>
      <c r="E573" s="402">
        <f t="shared" si="431"/>
        <v>31</v>
      </c>
      <c r="F573" s="402">
        <f t="shared" si="446"/>
        <v>19</v>
      </c>
    </row>
    <row r="574" spans="1:6" s="397" customFormat="1" x14ac:dyDescent="0.3">
      <c r="A574" s="397" t="str">
        <f>A552</f>
        <v>State</v>
      </c>
      <c r="B574" s="397" t="str">
        <f>B552</f>
        <v>|</v>
      </c>
      <c r="C574" s="398" t="str">
        <f>IF(F574="","",IF(F574=3,INDEX(Report!$A$61:$T$117,E574,20),IF(OR(F574=7,F574=8,F574=9,F574=14,F574=17),TEXT(INDEX(Report!$A$1:$T$57,E574,F574),"0%"),IF(F574=5,TEXT(INDEX(Report!$A$1:$T$57,E574,F574),"$#,##0"),INDEX(Report!$A$1:$T$57,E574,F574)))))</f>
        <v>Missouri</v>
      </c>
      <c r="D574" s="399" t="str">
        <f>IF(F574="","",IF(F574=2,D$1,IF(F574=3,INDEX(Report!$A$1:$T$57,E574,20),INDEX(Report!$A$61:$T$117,E574,F574)-0.2)))</f>
        <v>Score (Scale 0-5)</v>
      </c>
      <c r="E574" s="398">
        <f t="shared" si="431"/>
        <v>32</v>
      </c>
      <c r="F574" s="398">
        <f>IF(F552&lt;&gt;"",F552,"")</f>
        <v>2</v>
      </c>
    </row>
    <row r="575" spans="1:6" s="397" customFormat="1" x14ac:dyDescent="0.3">
      <c r="A575" s="397" t="str">
        <f>A553</f>
        <v>Grade</v>
      </c>
      <c r="B575" s="397" t="str">
        <f t="shared" ref="B575:B595" si="467">B553</f>
        <v>Overall Grade, Total score is on scale 0-80 (item scores are 0-5)</v>
      </c>
      <c r="C575" s="398" t="str">
        <f>IF(F575="","",IF(F575=3,INDEX(Report!$A$61:$T$117,E575,20),IF(OR(F575=7,F575=8,F575=9,F575=14,F575=17),TEXT(INDEX(Report!$A$1:$T$57,E575,F575),"0%"),IF(F575=5,TEXT(INDEX(Report!$A$1:$T$57,E575,F575),"$#,##0"),INDEX(Report!$A$1:$T$57,E575,F575)))))</f>
        <v>B</v>
      </c>
      <c r="D575" s="399">
        <f>IF(F575="","",IF(F575=2,D$1,IF(F575=3,INDEX(Report!$A$1:$T$57,E575,20),INDEX(Report!$A$61:$T$117,E575,F575)-0.2)))</f>
        <v>40.340032696953024</v>
      </c>
      <c r="E575" s="398">
        <f t="shared" si="431"/>
        <v>32</v>
      </c>
      <c r="F575" s="398">
        <f t="shared" ref="F575:F595" si="468">IF(F553&lt;&gt;"",F553,"")</f>
        <v>3</v>
      </c>
    </row>
    <row r="576" spans="1:6" s="397" customFormat="1" x14ac:dyDescent="0.3">
      <c r="A576" s="397" t="str">
        <f t="shared" ref="A576" si="469">A554</f>
        <v>Campaigns</v>
      </c>
      <c r="B576" s="397" t="str">
        <f t="shared" si="467"/>
        <v>CAMPAIGNS</v>
      </c>
      <c r="C576" s="398" t="str">
        <f>IF(F576="","",IF(F576=3,INDEX(Report!$A$61:$T$117,E576,20),IF(OR(F576=7,F576=8,F576=9,F576=14,F576=17),TEXT(INDEX(Report!$A$1:$T$57,E576,F576),"0%"),IF(F576=5,TEXT(INDEX(Report!$A$1:$T$57,E576,F576),"$#,##0"),INDEX(Report!$A$1:$T$57,E576,F576)))))</f>
        <v/>
      </c>
      <c r="D576" s="399" t="str">
        <f>IF(F576="","",IF(F576=2,D$1,IF(F576=3,INDEX(Report!$A$1:$T$57,E576,20),INDEX(Report!$A$61:$T$117,E576,F576)-0.2)))</f>
        <v/>
      </c>
      <c r="E576" s="398">
        <f t="shared" si="431"/>
        <v>32</v>
      </c>
      <c r="F576" s="398" t="str">
        <f t="shared" si="468"/>
        <v/>
      </c>
    </row>
    <row r="577" spans="1:6" x14ac:dyDescent="0.3">
      <c r="A577" s="401" t="str">
        <f t="shared" ref="A577" si="470">A555</f>
        <v>Campaigns</v>
      </c>
      <c r="B577" s="401" t="str">
        <f t="shared" si="467"/>
        <v>Nonpartisan or Bipartisan Redistricting to Avoid Gerrymanders</v>
      </c>
      <c r="C577" s="402" t="str">
        <f>IF(F577="","",IF(F577=3,INDEX(Report!$A$61:$T$117,E577,20),IF(OR(F577=7,F577=8,F577=9,F577=14,F577=17),TEXT(INDEX(Report!$A$1:$T$57,E577,F577),"0%"),IF(F577=5,TEXT(INDEX(Report!$A$1:$T$57,E577,F577),"$#,##0"),INDEX(Report!$A$1:$T$57,E577,F577)))))</f>
        <v>Yes</v>
      </c>
      <c r="D577" s="403">
        <f>IF(F577="","",IF(F577=2,D$1,IF(F577=3,INDEX(Report!$A$1:$T$57,E577,20),INDEX(Report!$A$61:$T$117,E577,F577)-0.2)))</f>
        <v>5</v>
      </c>
      <c r="E577" s="402">
        <f t="shared" si="431"/>
        <v>32</v>
      </c>
      <c r="F577" s="402">
        <f t="shared" si="468"/>
        <v>4</v>
      </c>
    </row>
    <row r="578" spans="1:6" x14ac:dyDescent="0.3">
      <c r="A578" s="401" t="str">
        <f t="shared" ref="A578" si="471">A556</f>
        <v>Campaigns</v>
      </c>
      <c r="B578" s="401" t="str">
        <f t="shared" si="467"/>
        <v>Contribution Limit per 4 Years per Candidate</v>
      </c>
      <c r="C578" s="402" t="str">
        <f>IF(F578="","",IF(F578=3,INDEX(Report!$A$61:$T$117,E578,20),IF(OR(F578=7,F578=8,F578=9,F578=14,F578=17),TEXT(INDEX(Report!$A$1:$T$57,E578,F578),"0%"),IF(F578=5,TEXT(INDEX(Report!$A$1:$T$57,E578,F578),"$#,##0"),INDEX(Report!$A$1:$T$57,E578,F578)))))</f>
        <v>$6,500</v>
      </c>
      <c r="D578" s="403">
        <f>IF(F578="","",IF(F578=2,D$1,IF(F578=3,INDEX(Report!$A$1:$T$57,E578,20),INDEX(Report!$A$61:$T$117,E578,F578)-0.2)))</f>
        <v>1.75</v>
      </c>
      <c r="E578" s="402">
        <f t="shared" si="431"/>
        <v>32</v>
      </c>
      <c r="F578" s="402">
        <f t="shared" si="468"/>
        <v>5</v>
      </c>
    </row>
    <row r="579" spans="1:6" x14ac:dyDescent="0.3">
      <c r="A579" s="401" t="str">
        <f t="shared" ref="A579" si="472">A557</f>
        <v>Campaigns</v>
      </c>
      <c r="B579" s="401" t="str">
        <f t="shared" si="467"/>
        <v>Public Campaign Finance for Governor+Legislature:</v>
      </c>
      <c r="C579" s="402" t="str">
        <f>IF(F579="","",IF(F579=3,INDEX(Report!$A$61:$T$117,E579,20),IF(OR(F579=7,F579=8,F579=9,F579=14,F579=17),TEXT(INDEX(Report!$A$1:$T$57,E579,F579),"0%"),IF(F579=5,TEXT(INDEX(Report!$A$1:$T$57,E579,F579),"$#,##0"),INDEX(Report!$A$1:$T$57,E579,F579)))))</f>
        <v>Neither</v>
      </c>
      <c r="D579" s="403">
        <f>IF(F579="","",IF(F579=2,D$1,IF(F579=3,INDEX(Report!$A$1:$T$57,E579,20),INDEX(Report!$A$61:$T$117,E579,F579)-0.2)))</f>
        <v>0</v>
      </c>
      <c r="E579" s="402">
        <f t="shared" si="431"/>
        <v>32</v>
      </c>
      <c r="F579" s="402">
        <f t="shared" si="468"/>
        <v>6</v>
      </c>
    </row>
    <row r="580" spans="1:6" s="397" customFormat="1" x14ac:dyDescent="0.3">
      <c r="A580" s="397" t="str">
        <f t="shared" ref="A580" si="473">A558</f>
        <v>Turnout</v>
      </c>
      <c r="B580" s="397" t="str">
        <f t="shared" si="467"/>
        <v>TURNOUT</v>
      </c>
      <c r="C580" s="398" t="str">
        <f>IF(F580="","",IF(F580=3,INDEX(Report!$A$61:$T$117,E580,20),IF(OR(F580=7,F580=8,F580=9,F580=14,F580=17),TEXT(INDEX(Report!$A$1:$T$57,E580,F580),"0%"),IF(F580=5,TEXT(INDEX(Report!$A$1:$T$57,E580,F580),"$#,##0"),INDEX(Report!$A$1:$T$57,E580,F580)))))</f>
        <v/>
      </c>
      <c r="D580" s="399" t="str">
        <f>IF(F580="","",IF(F580=2,D$1,IF(F580=3,INDEX(Report!$A$1:$T$57,E580,20),INDEX(Report!$A$61:$T$117,E580,F580)-0.2)))</f>
        <v/>
      </c>
      <c r="E580" s="398">
        <f t="shared" si="431"/>
        <v>32</v>
      </c>
      <c r="F580" s="398" t="str">
        <f t="shared" si="468"/>
        <v/>
      </c>
    </row>
    <row r="581" spans="1:6" x14ac:dyDescent="0.3">
      <c r="A581" s="401" t="str">
        <f t="shared" ref="A581" si="474">A559</f>
        <v>Turnout</v>
      </c>
      <c r="B581" s="401" t="str">
        <f t="shared" si="467"/>
        <v>Turnout: % of Voting-age Citizens: 2020:</v>
      </c>
      <c r="C581" s="402" t="str">
        <f>IF(F581="","",IF(F581=3,INDEX(Report!$A$61:$T$117,E581,20),IF(OR(F581=7,F581=8,F581=9,F581=14,F581=17),TEXT(INDEX(Report!$A$1:$T$57,E581,F581),"0%"),IF(F581=5,TEXT(INDEX(Report!$A$1:$T$57,E581,F581),"$#,##0"),INDEX(Report!$A$1:$T$57,E581,F581)))))</f>
        <v>66%</v>
      </c>
      <c r="D581" s="403">
        <f>IF(F581="","",IF(F581=2,D$1,IF(F581=3,INDEX(Report!$A$1:$T$57,E581,20),INDEX(Report!$A$61:$T$117,E581,F581)-0.2)))</f>
        <v>2.1524397846024597</v>
      </c>
      <c r="E581" s="402">
        <f t="shared" si="431"/>
        <v>32</v>
      </c>
      <c r="F581" s="402">
        <f t="shared" si="468"/>
        <v>7</v>
      </c>
    </row>
    <row r="582" spans="1:6" x14ac:dyDescent="0.3">
      <c r="A582" s="401" t="str">
        <f t="shared" ref="A582" si="475">A560</f>
        <v>Turnout</v>
      </c>
      <c r="B582" s="401" t="str">
        <f t="shared" si="467"/>
        <v>Ratio of 18-24 Turnout to 25+ Turnout: 2020:</v>
      </c>
      <c r="C582" s="402" t="str">
        <f>IF(F582="","",IF(F582=3,INDEX(Report!$A$61:$T$117,E582,20),IF(OR(F582=7,F582=8,F582=9,F582=14,F582=17),TEXT(INDEX(Report!$A$1:$T$57,E582,F582),"0%"),IF(F582=5,TEXT(INDEX(Report!$A$1:$T$57,E582,F582),"$#,##0"),INDEX(Report!$A$1:$T$57,E582,F582)))))</f>
        <v>81%</v>
      </c>
      <c r="D582" s="403">
        <f>IF(F582="","",IF(F582=2,D$1,IF(F582=3,INDEX(Report!$A$1:$T$57,E582,20),INDEX(Report!$A$61:$T$117,E582,F582)-0.2)))</f>
        <v>3.1465822915653101</v>
      </c>
      <c r="E582" s="402">
        <f t="shared" si="431"/>
        <v>32</v>
      </c>
      <c r="F582" s="402">
        <f t="shared" si="468"/>
        <v>8</v>
      </c>
    </row>
    <row r="583" spans="1:6" x14ac:dyDescent="0.3">
      <c r="A583" s="401" t="str">
        <f t="shared" ref="A583" si="476">A561</f>
        <v>Turnout</v>
      </c>
      <c r="B583" s="401" t="str">
        <f t="shared" si="467"/>
        <v>Ratio of Minority Turnout to White Turnout: 2020:</v>
      </c>
      <c r="C583" s="402" t="str">
        <f>IF(F583="","",IF(F583=3,INDEX(Report!$A$61:$T$117,E583,20),IF(OR(F583=7,F583=8,F583=9,F583=14,F583=17),TEXT(INDEX(Report!$A$1:$T$57,E583,F583),"0%"),IF(F583=5,TEXT(INDEX(Report!$A$1:$T$57,E583,F583),"$#,##0"),INDEX(Report!$A$1:$T$57,E583,F583)))))</f>
        <v>91%</v>
      </c>
      <c r="D583" s="403">
        <f>IF(F583="","",IF(F583=2,D$1,IF(F583=3,INDEX(Report!$A$1:$T$57,E583,20),INDEX(Report!$A$61:$T$117,E583,F583)-0.2)))</f>
        <v>3.7910106207852547</v>
      </c>
      <c r="E583" s="402">
        <f t="shared" si="431"/>
        <v>32</v>
      </c>
      <c r="F583" s="402">
        <f t="shared" si="468"/>
        <v>9</v>
      </c>
    </row>
    <row r="584" spans="1:6" s="397" customFormat="1" x14ac:dyDescent="0.3">
      <c r="A584" s="397" t="str">
        <f t="shared" ref="A584" si="477">A562</f>
        <v>Access</v>
      </c>
      <c r="B584" s="397" t="str">
        <f t="shared" si="467"/>
        <v>ACCESS TO VOTING</v>
      </c>
      <c r="C584" s="398" t="str">
        <f>IF(F584="","",IF(F584=3,INDEX(Report!$A$61:$T$117,E584,20),IF(OR(F584=7,F584=8,F584=9,F584=14,F584=17),TEXT(INDEX(Report!$A$1:$T$57,E584,F584),"0%"),IF(F584=5,TEXT(INDEX(Report!$A$1:$T$57,E584,F584),"$#,##0"),INDEX(Report!$A$1:$T$57,E584,F584)))))</f>
        <v/>
      </c>
      <c r="D584" s="399" t="str">
        <f>IF(F584="","",IF(F584=2,D$1,IF(F584=3,INDEX(Report!$A$1:$T$57,E584,20),INDEX(Report!$A$61:$T$117,E584,F584)-0.2)))</f>
        <v/>
      </c>
      <c r="E584" s="398">
        <f t="shared" si="431"/>
        <v>32</v>
      </c>
      <c r="F584" s="398" t="str">
        <f t="shared" si="468"/>
        <v/>
      </c>
    </row>
    <row r="585" spans="1:6" x14ac:dyDescent="0.3">
      <c r="A585" s="401" t="str">
        <f t="shared" ref="A585" si="478">A563</f>
        <v>Access</v>
      </c>
      <c r="B585" s="401" t="str">
        <f t="shared" si="467"/>
        <v>Weekend Early Voting: State Minimum 2021:</v>
      </c>
      <c r="C585" s="402" t="str">
        <f>IF(F585="","",IF(F585=3,INDEX(Report!$A$61:$T$117,E585,20),IF(OR(F585=7,F585=8,F585=9,F585=14,F585=17),TEXT(INDEX(Report!$A$1:$T$57,E585,F585),"0%"),IF(F585=5,TEXT(INDEX(Report!$A$1:$T$57,E585,F585),"$#,##0"),INDEX(Report!$A$1:$T$57,E585,F585)))))</f>
        <v>No law</v>
      </c>
      <c r="D585" s="403">
        <f>IF(F585="","",IF(F585=2,D$1,IF(F585=3,INDEX(Report!$A$1:$T$57,E585,20),INDEX(Report!$A$61:$T$117,E585,F585)-0.2)))</f>
        <v>0</v>
      </c>
      <c r="E585" s="402">
        <f t="shared" si="431"/>
        <v>32</v>
      </c>
      <c r="F585" s="402">
        <f t="shared" si="468"/>
        <v>10</v>
      </c>
    </row>
    <row r="586" spans="1:6" x14ac:dyDescent="0.3">
      <c r="A586" s="401" t="str">
        <f t="shared" ref="A586" si="479">A564</f>
        <v>Access</v>
      </c>
      <c r="B586" s="401" t="str">
        <f t="shared" si="467"/>
        <v>Access to Vote by Mail (VBM): 2020:</v>
      </c>
      <c r="C586" s="402" t="str">
        <f>IF(F586="","",IF(F586=3,INDEX(Report!$A$61:$T$117,E586,20),IF(OR(F586=7,F586=8,F586=9,F586=14,F586=17),TEXT(INDEX(Report!$A$1:$T$57,E586,F586),"0%"),IF(F586=5,TEXT(INDEX(Report!$A$1:$T$57,E586,F586),"$#,##0"),INDEX(Report!$A$1:$T$57,E586,F586)))))</f>
        <v>Broad VBM: if Voter asks</v>
      </c>
      <c r="D586" s="403">
        <f>IF(F586="","",IF(F586=2,D$1,IF(F586=3,INDEX(Report!$A$1:$T$57,E586,20),INDEX(Report!$A$61:$T$117,E586,F586)-0.2)))</f>
        <v>1</v>
      </c>
      <c r="E586" s="402">
        <f t="shared" si="431"/>
        <v>32</v>
      </c>
      <c r="F586" s="402">
        <f t="shared" si="468"/>
        <v>11</v>
      </c>
    </row>
    <row r="587" spans="1:6" x14ac:dyDescent="0.3">
      <c r="A587" s="401" t="str">
        <f t="shared" ref="A587" si="480">A565</f>
        <v>Access</v>
      </c>
      <c r="B587" s="401" t="str">
        <f t="shared" si="467"/>
        <v>Number of Days when Voters Can Cure Signature Problems after Election Day:</v>
      </c>
      <c r="C587" s="402" t="str">
        <f>IF(F587="","",IF(F587=3,INDEX(Report!$A$61:$T$117,E587,20),IF(OR(F587=7,F587=8,F587=9,F587=14,F587=17),TEXT(INDEX(Report!$A$1:$T$57,E587,F587),"0%"),IF(F587=5,TEXT(INDEX(Report!$A$1:$T$57,E587,F587),"$#,##0"),INDEX(Report!$A$1:$T$57,E587,F587)))))</f>
        <v>No cure</v>
      </c>
      <c r="D587" s="403">
        <f>IF(F587="","",IF(F587=2,D$1,IF(F587=3,INDEX(Report!$A$1:$T$57,E587,20),INDEX(Report!$A$61:$T$117,E587,F587)-0.2)))</f>
        <v>0</v>
      </c>
      <c r="E587" s="402">
        <f t="shared" si="431"/>
        <v>32</v>
      </c>
      <c r="F587" s="402">
        <f t="shared" si="468"/>
        <v>12</v>
      </c>
    </row>
    <row r="588" spans="1:6" x14ac:dyDescent="0.3">
      <c r="A588" s="401" t="str">
        <f t="shared" ref="A588" si="481">A566</f>
        <v>Access</v>
      </c>
      <c r="B588" s="401" t="str">
        <f t="shared" si="467"/>
        <v>Do They Maintain VBM List Well with Address Changes &amp; Deaths?</v>
      </c>
      <c r="C588" s="402" t="str">
        <f>IF(F588="","",IF(F588=3,INDEX(Report!$A$61:$T$117,E588,20),IF(OR(F588=7,F588=8,F588=9,F588=14,F588=17),TEXT(INDEX(Report!$A$1:$T$57,E588,F588),"0%"),IF(F588=5,TEXT(INDEX(Report!$A$1:$T$57,E588,F588),"$#,##0"),INDEX(Report!$A$1:$T$57,E588,F588)))))</f>
        <v>Yes</v>
      </c>
      <c r="D588" s="403">
        <f>IF(F588="","",IF(F588=2,D$1,IF(F588=3,INDEX(Report!$A$1:$T$57,E588,20),INDEX(Report!$A$61:$T$117,E588,F588)-0.2)))</f>
        <v>5</v>
      </c>
      <c r="E588" s="402">
        <f t="shared" si="431"/>
        <v>32</v>
      </c>
      <c r="F588" s="402">
        <f t="shared" si="468"/>
        <v>13</v>
      </c>
    </row>
    <row r="589" spans="1:6" x14ac:dyDescent="0.3">
      <c r="A589" s="401" t="str">
        <f t="shared" ref="A589" si="482">A567</f>
        <v>Access</v>
      </c>
      <c r="B589" s="401" t="str">
        <f t="shared" si="467"/>
        <v>Extent of Review of VBM: Rejection Rate: 2018:</v>
      </c>
      <c r="C589" s="402" t="str">
        <f>IF(F589="","",IF(F589=3,INDEX(Report!$A$61:$T$117,E589,20),IF(OR(F589=7,F589=8,F589=9,F589=14,F589=17),TEXT(INDEX(Report!$A$1:$T$57,E589,F589),"0%"),IF(F589=5,TEXT(INDEX(Report!$A$1:$T$57,E589,F589),"$#,##0"),INDEX(Report!$A$1:$T$57,E589,F589)))))</f>
        <v>No signature checks</v>
      </c>
      <c r="D589" s="403">
        <f>IF(F589="","",IF(F589=2,D$1,IF(F589=3,INDEX(Report!$A$1:$T$57,E589,20),INDEX(Report!$A$61:$T$117,E589,F589)-0.2)))</f>
        <v>0</v>
      </c>
      <c r="E589" s="402">
        <f t="shared" si="431"/>
        <v>32</v>
      </c>
      <c r="F589" s="402">
        <f t="shared" si="468"/>
        <v>14</v>
      </c>
    </row>
    <row r="590" spans="1:6" s="397" customFormat="1" x14ac:dyDescent="0.3">
      <c r="A590" s="397" t="str">
        <f t="shared" ref="A590" si="483">A568</f>
        <v>Checking</v>
      </c>
      <c r="B590" s="397" t="str">
        <f t="shared" si="467"/>
        <v>CHECKING ELECTION RESULTS</v>
      </c>
      <c r="C590" s="398" t="str">
        <f>IF(F590="","",IF(F590=3,INDEX(Report!$A$61:$T$117,E590,20),IF(OR(F590=7,F590=8,F590=9,F590=14,F590=17),TEXT(INDEX(Report!$A$1:$T$57,E590,F590),"0%"),IF(F590=5,TEXT(INDEX(Report!$A$1:$T$57,E590,F590),"$#,##0"),INDEX(Report!$A$1:$T$57,E590,F590)))))</f>
        <v/>
      </c>
      <c r="D590" s="399" t="str">
        <f>IF(F590="","",IF(F590=2,D$1,IF(F590=3,INDEX(Report!$A$1:$T$57,E590,20),INDEX(Report!$A$61:$T$117,E590,F590)-0.2)))</f>
        <v/>
      </c>
      <c r="E590" s="398">
        <f t="shared" si="431"/>
        <v>32</v>
      </c>
      <c r="F590" s="398" t="str">
        <f t="shared" si="468"/>
        <v/>
      </c>
    </row>
    <row r="591" spans="1:6" x14ac:dyDescent="0.3">
      <c r="A591" s="401" t="str">
        <f t="shared" ref="A591" si="484">A569</f>
        <v>Checking</v>
      </c>
      <c r="B591" s="401" t="str">
        <f t="shared" si="467"/>
        <v>Handmarked Paper Ballots or Printed by Touchscreen? 2022:</v>
      </c>
      <c r="C591" s="402" t="str">
        <f>IF(F591="","",IF(F591=3,INDEX(Report!$A$61:$T$117,E591,20),IF(OR(F591=7,F591=8,F591=9,F591=14,F591=17),TEXT(INDEX(Report!$A$1:$T$57,E591,F591),"0%"),IF(F591=5,TEXT(INDEX(Report!$A$1:$T$57,E591,F591),"$#,##0"),INDEX(Report!$A$1:$T$57,E591,F591)))))</f>
        <v>Handmark. Touchscreen can print ballot for accessibility</v>
      </c>
      <c r="D591" s="403">
        <f>IF(F591="","",IF(F591=2,D$1,IF(F591=3,INDEX(Report!$A$1:$T$57,E591,20),INDEX(Report!$A$61:$T$117,E591,F591)-0.2)))</f>
        <v>5</v>
      </c>
      <c r="E591" s="402">
        <f t="shared" si="431"/>
        <v>32</v>
      </c>
      <c r="F591" s="402">
        <f t="shared" si="468"/>
        <v>15</v>
      </c>
    </row>
    <row r="592" spans="1:6" x14ac:dyDescent="0.3">
      <c r="A592" s="401" t="str">
        <f t="shared" ref="A592" si="485">A570</f>
        <v>Checking</v>
      </c>
      <c r="B592" s="401" t="str">
        <f t="shared" si="467"/>
        <v>Do They Audit Results by Hand Tallying Some Ballots?</v>
      </c>
      <c r="C592" s="402" t="str">
        <f>IF(F592="","",IF(F592=3,INDEX(Report!$A$61:$T$117,E592,20),IF(OR(F592=7,F592=8,F592=9,F592=14,F592=17),TEXT(INDEX(Report!$A$1:$T$57,E592,F592),"0%"),IF(F592=5,TEXT(INDEX(Report!$A$1:$T$57,E592,F592),"$#,##0"),INDEX(Report!$A$1:$T$57,E592,F592)))))</f>
        <v>Hand tally</v>
      </c>
      <c r="D592" s="403">
        <f>IF(F592="","",IF(F592=2,D$1,IF(F592=3,INDEX(Report!$A$1:$T$57,E592,20),INDEX(Report!$A$61:$T$117,E592,F592)-0.2)))</f>
        <v>5</v>
      </c>
      <c r="E592" s="402">
        <f t="shared" si="431"/>
        <v>32</v>
      </c>
      <c r="F592" s="402">
        <f t="shared" si="468"/>
        <v>16</v>
      </c>
    </row>
    <row r="593" spans="1:6" x14ac:dyDescent="0.3">
      <c r="A593" s="401" t="str">
        <f t="shared" ref="A593" si="486">A571</f>
        <v>Checking</v>
      </c>
      <c r="B593" s="401" t="str">
        <f t="shared" si="467"/>
        <v>How Big Is Audit Sample?</v>
      </c>
      <c r="C593" s="402" t="str">
        <f>IF(F593="","",IF(F593=3,INDEX(Report!$A$61:$T$117,E593,20),IF(OR(F593=7,F593=8,F593=9,F593=14,F593=17),TEXT(INDEX(Report!$A$1:$T$57,E593,F593),"0%"),IF(F593=5,TEXT(INDEX(Report!$A$1:$T$57,E593,F593),"$#,##0"),INDEX(Report!$A$1:$T$57,E593,F593)))))</f>
        <v>5%</v>
      </c>
      <c r="D593" s="403">
        <f>IF(F593="","",IF(F593=2,D$1,IF(F593=3,INDEX(Report!$A$1:$T$57,E593,20),INDEX(Report!$A$61:$T$117,E593,F593)-0.2)))</f>
        <v>3</v>
      </c>
      <c r="E593" s="402">
        <f t="shared" si="431"/>
        <v>32</v>
      </c>
      <c r="F593" s="402">
        <f t="shared" si="468"/>
        <v>17</v>
      </c>
    </row>
    <row r="594" spans="1:6" x14ac:dyDescent="0.3">
      <c r="A594" s="401" t="str">
        <f t="shared" ref="A594" si="487">A572</f>
        <v>Checking</v>
      </c>
      <c r="B594" s="401" t="str">
        <f t="shared" si="467"/>
        <v>Number of Contests Audited:</v>
      </c>
      <c r="C594" s="402">
        <f>IF(F594="","",IF(F594=3,INDEX(Report!$A$61:$T$117,E594,20),IF(OR(F594=7,F594=8,F594=9,F594=14,F594=17),TEXT(INDEX(Report!$A$1:$T$57,E594,F594),"0%"),IF(F594=5,TEXT(INDEX(Report!$A$1:$T$57,E594,F594),"$#,##0"),INDEX(Report!$A$1:$T$57,E594,F594)))))</f>
        <v>5</v>
      </c>
      <c r="D594" s="403">
        <f>IF(F594="","",IF(F594=2,D$1,IF(F594=3,INDEX(Report!$A$1:$T$57,E594,20),INDEX(Report!$A$61:$T$117,E594,F594)-0.2)))</f>
        <v>2.5</v>
      </c>
      <c r="E594" s="402">
        <f t="shared" si="431"/>
        <v>32</v>
      </c>
      <c r="F594" s="402">
        <f t="shared" si="468"/>
        <v>18</v>
      </c>
    </row>
    <row r="595" spans="1:6" x14ac:dyDescent="0.3">
      <c r="A595" s="401" t="str">
        <f t="shared" ref="A595" si="488">A573</f>
        <v>Checking</v>
      </c>
      <c r="B595" s="401" t="str">
        <f t="shared" si="467"/>
        <v>Can Public Recount with Copies of Ballots?</v>
      </c>
      <c r="C595" s="402" t="str">
        <f>IF(F595="","",IF(F595=3,INDEX(Report!$A$61:$T$117,E595,20),IF(OR(F595=7,F595=8,F595=9,F595=14,F595=17),TEXT(INDEX(Report!$A$1:$T$57,E595,F595),"0%"),IF(F595=5,TEXT(INDEX(Report!$A$1:$T$57,E595,F595),"$#,##0"),INDEX(Report!$A$1:$T$57,E595,F595)))))</f>
        <v>Unknown release policy</v>
      </c>
      <c r="D595" s="403">
        <f>IF(F595="","",IF(F595=2,D$1,IF(F595=3,INDEX(Report!$A$1:$T$57,E595,20),INDEX(Report!$A$61:$T$117,E595,F595)-0.2)))</f>
        <v>3</v>
      </c>
      <c r="E595" s="402">
        <f t="shared" si="431"/>
        <v>32</v>
      </c>
      <c r="F595" s="402">
        <f t="shared" si="468"/>
        <v>19</v>
      </c>
    </row>
    <row r="596" spans="1:6" s="397" customFormat="1" x14ac:dyDescent="0.3">
      <c r="A596" s="397" t="str">
        <f>A574</f>
        <v>State</v>
      </c>
      <c r="B596" s="397" t="str">
        <f>B574</f>
        <v>|</v>
      </c>
      <c r="C596" s="398" t="str">
        <f>IF(F596="","",IF(F596=3,INDEX(Report!$A$61:$T$117,E596,20),IF(OR(F596=7,F596=8,F596=9,F596=14,F596=17),TEXT(INDEX(Report!$A$1:$T$57,E596,F596),"0%"),IF(F596=5,TEXT(INDEX(Report!$A$1:$T$57,E596,F596),"$#,##0"),INDEX(Report!$A$1:$T$57,E596,F596)))))</f>
        <v>Montana</v>
      </c>
      <c r="D596" s="399" t="str">
        <f>IF(F596="","",IF(F596=2,D$1,IF(F596=3,INDEX(Report!$A$1:$T$57,E596,20),INDEX(Report!$A$61:$T$117,E596,F596)-0.2)))</f>
        <v>Score (Scale 0-5)</v>
      </c>
      <c r="E596" s="398">
        <f t="shared" si="431"/>
        <v>33</v>
      </c>
      <c r="F596" s="398">
        <f>IF(F574&lt;&gt;"",F574,"")</f>
        <v>2</v>
      </c>
    </row>
    <row r="597" spans="1:6" s="397" customFormat="1" x14ac:dyDescent="0.3">
      <c r="A597" s="397" t="str">
        <f>A575</f>
        <v>Grade</v>
      </c>
      <c r="B597" s="397" t="str">
        <f t="shared" ref="B597:B660" si="489">B575</f>
        <v>Overall Grade, Total score is on scale 0-80 (item scores are 0-5)</v>
      </c>
      <c r="C597" s="398" t="str">
        <f>IF(F597="","",IF(F597=3,INDEX(Report!$A$61:$T$117,E597,20),IF(OR(F597=7,F597=8,F597=9,F597=14,F597=17),TEXT(INDEX(Report!$A$1:$T$57,E597,F597),"0%"),IF(F597=5,TEXT(INDEX(Report!$A$1:$T$57,E597,F597),"$#,##0"),INDEX(Report!$A$1:$T$57,E597,F597)))))</f>
        <v>A</v>
      </c>
      <c r="D597" s="399">
        <f>IF(F597="","",IF(F597=2,D$1,IF(F597=3,INDEX(Report!$A$1:$T$57,E597,20),INDEX(Report!$A$61:$T$117,E597,F597)-0.2)))</f>
        <v>51.007002980151775</v>
      </c>
      <c r="E597" s="398">
        <f t="shared" si="431"/>
        <v>33</v>
      </c>
      <c r="F597" s="398">
        <f t="shared" ref="F597:F660" si="490">IF(F575&lt;&gt;"",F575,"")</f>
        <v>3</v>
      </c>
    </row>
    <row r="598" spans="1:6" s="397" customFormat="1" x14ac:dyDescent="0.3">
      <c r="A598" s="397" t="str">
        <f t="shared" ref="A598" si="491">A576</f>
        <v>Campaigns</v>
      </c>
      <c r="B598" s="397" t="str">
        <f t="shared" si="489"/>
        <v>CAMPAIGNS</v>
      </c>
      <c r="C598" s="398" t="str">
        <f>IF(F598="","",IF(F598=3,INDEX(Report!$A$61:$T$117,E598,20),IF(OR(F598=7,F598=8,F598=9,F598=14,F598=17),TEXT(INDEX(Report!$A$1:$T$57,E598,F598),"0%"),IF(F598=5,TEXT(INDEX(Report!$A$1:$T$57,E598,F598),"$#,##0"),INDEX(Report!$A$1:$T$57,E598,F598)))))</f>
        <v/>
      </c>
      <c r="D598" s="399" t="str">
        <f>IF(F598="","",IF(F598=2,D$1,IF(F598=3,INDEX(Report!$A$1:$T$57,E598,20),INDEX(Report!$A$61:$T$117,E598,F598)-0.2)))</f>
        <v/>
      </c>
      <c r="E598" s="398">
        <f t="shared" si="431"/>
        <v>33</v>
      </c>
      <c r="F598" s="398" t="str">
        <f t="shared" si="490"/>
        <v/>
      </c>
    </row>
    <row r="599" spans="1:6" x14ac:dyDescent="0.3">
      <c r="A599" s="401" t="str">
        <f t="shared" ref="A599" si="492">A577</f>
        <v>Campaigns</v>
      </c>
      <c r="B599" s="401" t="str">
        <f t="shared" si="489"/>
        <v>Nonpartisan or Bipartisan Redistricting to Avoid Gerrymanders</v>
      </c>
      <c r="C599" s="402" t="str">
        <f>IF(F599="","",IF(F599=3,INDEX(Report!$A$61:$T$117,E599,20),IF(OR(F599=7,F599=8,F599=9,F599=14,F599=17),TEXT(INDEX(Report!$A$1:$T$57,E599,F599),"0%"),IF(F599=5,TEXT(INDEX(Report!$A$1:$T$57,E599,F599),"$#,##0"),INDEX(Report!$A$1:$T$57,E599,F599)))))</f>
        <v>Yes</v>
      </c>
      <c r="D599" s="403">
        <f>IF(F599="","",IF(F599=2,D$1,IF(F599=3,INDEX(Report!$A$1:$T$57,E599,20),INDEX(Report!$A$61:$T$117,E599,F599)-0.2)))</f>
        <v>5</v>
      </c>
      <c r="E599" s="402">
        <f t="shared" si="431"/>
        <v>33</v>
      </c>
      <c r="F599" s="402">
        <f t="shared" si="490"/>
        <v>4</v>
      </c>
    </row>
    <row r="600" spans="1:6" x14ac:dyDescent="0.3">
      <c r="A600" s="401" t="str">
        <f t="shared" ref="A600" si="493">A578</f>
        <v>Campaigns</v>
      </c>
      <c r="B600" s="401" t="str">
        <f t="shared" si="489"/>
        <v>Contribution Limit per 4 Years per Candidate</v>
      </c>
      <c r="C600" s="402" t="str">
        <f>IF(F600="","",IF(F600=3,INDEX(Report!$A$61:$T$117,E600,20),IF(OR(F600=7,F600=8,F600=9,F600=14,F600=17),TEXT(INDEX(Report!$A$1:$T$57,E600,F600),"0%"),IF(F600=5,TEXT(INDEX(Report!$A$1:$T$57,E600,F600),"$#,##0"),INDEX(Report!$A$1:$T$57,E600,F600)))))</f>
        <v>$540</v>
      </c>
      <c r="D600" s="403">
        <f>IF(F600="","",IF(F600=2,D$1,IF(F600=3,INDEX(Report!$A$1:$T$57,E600,20),INDEX(Report!$A$61:$T$117,E600,F600)-0.2)))</f>
        <v>4.7300000000000004</v>
      </c>
      <c r="E600" s="402">
        <f t="shared" si="431"/>
        <v>33</v>
      </c>
      <c r="F600" s="402">
        <f t="shared" si="490"/>
        <v>5</v>
      </c>
    </row>
    <row r="601" spans="1:6" x14ac:dyDescent="0.3">
      <c r="A601" s="401" t="str">
        <f t="shared" ref="A601" si="494">A579</f>
        <v>Campaigns</v>
      </c>
      <c r="B601" s="401" t="str">
        <f t="shared" si="489"/>
        <v>Public Campaign Finance for Governor+Legislature:</v>
      </c>
      <c r="C601" s="402" t="str">
        <f>IF(F601="","",IF(F601=3,INDEX(Report!$A$61:$T$117,E601,20),IF(OR(F601=7,F601=8,F601=9,F601=14,F601=17),TEXT(INDEX(Report!$A$1:$T$57,E601,F601),"0%"),IF(F601=5,TEXT(INDEX(Report!$A$1:$T$57,E601,F601),"$#,##0"),INDEX(Report!$A$1:$T$57,E601,F601)))))</f>
        <v>Neither</v>
      </c>
      <c r="D601" s="403">
        <f>IF(F601="","",IF(F601=2,D$1,IF(F601=3,INDEX(Report!$A$1:$T$57,E601,20),INDEX(Report!$A$61:$T$117,E601,F601)-0.2)))</f>
        <v>0</v>
      </c>
      <c r="E601" s="402">
        <f t="shared" si="431"/>
        <v>33</v>
      </c>
      <c r="F601" s="402">
        <f t="shared" si="490"/>
        <v>6</v>
      </c>
    </row>
    <row r="602" spans="1:6" s="397" customFormat="1" x14ac:dyDescent="0.3">
      <c r="A602" s="397" t="str">
        <f t="shared" ref="A602" si="495">A580</f>
        <v>Turnout</v>
      </c>
      <c r="B602" s="397" t="str">
        <f t="shared" si="489"/>
        <v>TURNOUT</v>
      </c>
      <c r="C602" s="398" t="str">
        <f>IF(F602="","",IF(F602=3,INDEX(Report!$A$61:$T$117,E602,20),IF(OR(F602=7,F602=8,F602=9,F602=14,F602=17),TEXT(INDEX(Report!$A$1:$T$57,E602,F602),"0%"),IF(F602=5,TEXT(INDEX(Report!$A$1:$T$57,E602,F602),"$#,##0"),INDEX(Report!$A$1:$T$57,E602,F602)))))</f>
        <v/>
      </c>
      <c r="D602" s="399" t="str">
        <f>IF(F602="","",IF(F602=2,D$1,IF(F602=3,INDEX(Report!$A$1:$T$57,E602,20),INDEX(Report!$A$61:$T$117,E602,F602)-0.2)))</f>
        <v/>
      </c>
      <c r="E602" s="398">
        <f t="shared" si="431"/>
        <v>33</v>
      </c>
      <c r="F602" s="398" t="str">
        <f t="shared" si="490"/>
        <v/>
      </c>
    </row>
    <row r="603" spans="1:6" x14ac:dyDescent="0.3">
      <c r="A603" s="401" t="str">
        <f t="shared" ref="A603" si="496">A581</f>
        <v>Turnout</v>
      </c>
      <c r="B603" s="401" t="str">
        <f t="shared" si="489"/>
        <v>Turnout: % of Voting-age Citizens: 2020:</v>
      </c>
      <c r="C603" s="402" t="str">
        <f>IF(F603="","",IF(F603=3,INDEX(Report!$A$61:$T$117,E603,20),IF(OR(F603=7,F603=8,F603=9,F603=14,F603=17),TEXT(INDEX(Report!$A$1:$T$57,E603,F603),"0%"),IF(F603=5,TEXT(INDEX(Report!$A$1:$T$57,E603,F603),"$#,##0"),INDEX(Report!$A$1:$T$57,E603,F603)))))</f>
        <v>73%</v>
      </c>
      <c r="D603" s="403">
        <f>IF(F603="","",IF(F603=2,D$1,IF(F603=3,INDEX(Report!$A$1:$T$57,E603,20),INDEX(Report!$A$61:$T$117,E603,F603)-0.2)))</f>
        <v>3.6268931102581594</v>
      </c>
      <c r="E603" s="402">
        <f t="shared" ref="E603:E666" si="497">E581+1</f>
        <v>33</v>
      </c>
      <c r="F603" s="402">
        <f t="shared" si="490"/>
        <v>7</v>
      </c>
    </row>
    <row r="604" spans="1:6" x14ac:dyDescent="0.3">
      <c r="A604" s="401" t="str">
        <f t="shared" ref="A604" si="498">A582</f>
        <v>Turnout</v>
      </c>
      <c r="B604" s="401" t="str">
        <f t="shared" si="489"/>
        <v>Ratio of 18-24 Turnout to 25+ Turnout: 2020:</v>
      </c>
      <c r="C604" s="402" t="str">
        <f>IF(F604="","",IF(F604=3,INDEX(Report!$A$61:$T$117,E604,20),IF(OR(F604=7,F604=8,F604=9,F604=14,F604=17),TEXT(INDEX(Report!$A$1:$T$57,E604,F604),"0%"),IF(F604=5,TEXT(INDEX(Report!$A$1:$T$57,E604,F604),"$#,##0"),INDEX(Report!$A$1:$T$57,E604,F604)))))</f>
        <v>76%</v>
      </c>
      <c r="D604" s="403">
        <f>IF(F604="","",IF(F604=2,D$1,IF(F604=3,INDEX(Report!$A$1:$T$57,E604,20),INDEX(Report!$A$61:$T$117,E604,F604)-0.2)))</f>
        <v>2.6328446176170717</v>
      </c>
      <c r="E604" s="402">
        <f t="shared" si="497"/>
        <v>33</v>
      </c>
      <c r="F604" s="402">
        <f t="shared" si="490"/>
        <v>8</v>
      </c>
    </row>
    <row r="605" spans="1:6" x14ac:dyDescent="0.3">
      <c r="A605" s="401" t="str">
        <f t="shared" ref="A605" si="499">A583</f>
        <v>Turnout</v>
      </c>
      <c r="B605" s="401" t="str">
        <f t="shared" si="489"/>
        <v>Ratio of Minority Turnout to White Turnout: 2020:</v>
      </c>
      <c r="C605" s="402" t="str">
        <f>IF(F605="","",IF(F605=3,INDEX(Report!$A$61:$T$117,E605,20),IF(OR(F605=7,F605=8,F605=9,F605=14,F605=17),TEXT(INDEX(Report!$A$1:$T$57,E605,F605),"0%"),IF(F605=5,TEXT(INDEX(Report!$A$1:$T$57,E605,F605),"$#,##0"),INDEX(Report!$A$1:$T$57,E605,F605)))))</f>
        <v>83%</v>
      </c>
      <c r="D605" s="403">
        <f>IF(F605="","",IF(F605=2,D$1,IF(F605=3,INDEX(Report!$A$1:$T$57,E605,20),INDEX(Report!$A$61:$T$117,E605,F605)-0.2)))</f>
        <v>3.0172652522765389</v>
      </c>
      <c r="E605" s="402">
        <f t="shared" si="497"/>
        <v>33</v>
      </c>
      <c r="F605" s="402">
        <f t="shared" si="490"/>
        <v>9</v>
      </c>
    </row>
    <row r="606" spans="1:6" s="397" customFormat="1" x14ac:dyDescent="0.3">
      <c r="A606" s="397" t="str">
        <f t="shared" ref="A606" si="500">A584</f>
        <v>Access</v>
      </c>
      <c r="B606" s="397" t="str">
        <f t="shared" si="489"/>
        <v>ACCESS TO VOTING</v>
      </c>
      <c r="C606" s="398" t="str">
        <f>IF(F606="","",IF(F606=3,INDEX(Report!$A$61:$T$117,E606,20),IF(OR(F606=7,F606=8,F606=9,F606=14,F606=17),TEXT(INDEX(Report!$A$1:$T$57,E606,F606),"0%"),IF(F606=5,TEXT(INDEX(Report!$A$1:$T$57,E606,F606),"$#,##0"),INDEX(Report!$A$1:$T$57,E606,F606)))))</f>
        <v/>
      </c>
      <c r="D606" s="399" t="str">
        <f>IF(F606="","",IF(F606=2,D$1,IF(F606=3,INDEX(Report!$A$1:$T$57,E606,20),INDEX(Report!$A$61:$T$117,E606,F606)-0.2)))</f>
        <v/>
      </c>
      <c r="E606" s="398">
        <f t="shared" si="497"/>
        <v>33</v>
      </c>
      <c r="F606" s="398" t="str">
        <f t="shared" si="490"/>
        <v/>
      </c>
    </row>
    <row r="607" spans="1:6" x14ac:dyDescent="0.3">
      <c r="A607" s="401" t="str">
        <f t="shared" ref="A607" si="501">A585</f>
        <v>Access</v>
      </c>
      <c r="B607" s="401" t="str">
        <f t="shared" si="489"/>
        <v>Weekend Early Voting: State Minimum 2021:</v>
      </c>
      <c r="C607" s="402" t="str">
        <f>IF(F607="","",IF(F607=3,INDEX(Report!$A$61:$T$117,E607,20),IF(OR(F607=7,F607=8,F607=9,F607=14,F607=17),TEXT(INDEX(Report!$A$1:$T$57,E607,F607),"0%"),IF(F607=5,TEXT(INDEX(Report!$A$1:$T$57,E607,F607),"$#,##0"),INDEX(Report!$A$1:$T$57,E607,F607)))))</f>
        <v>No rule</v>
      </c>
      <c r="D607" s="403">
        <f>IF(F607="","",IF(F607=2,D$1,IF(F607=3,INDEX(Report!$A$1:$T$57,E607,20),INDEX(Report!$A$61:$T$117,E607,F607)-0.2)))</f>
        <v>0</v>
      </c>
      <c r="E607" s="402">
        <f t="shared" si="497"/>
        <v>33</v>
      </c>
      <c r="F607" s="402">
        <f t="shared" si="490"/>
        <v>10</v>
      </c>
    </row>
    <row r="608" spans="1:6" x14ac:dyDescent="0.3">
      <c r="A608" s="401" t="str">
        <f t="shared" ref="A608" si="502">A586</f>
        <v>Access</v>
      </c>
      <c r="B608" s="401" t="str">
        <f t="shared" si="489"/>
        <v>Access to Vote by Mail (VBM): 2020:</v>
      </c>
      <c r="C608" s="402" t="str">
        <f>IF(F608="","",IF(F608=3,INDEX(Report!$A$61:$T$117,E608,20),IF(OR(F608=7,F608=8,F608=9,F608=14,F608=17),TEXT(INDEX(Report!$A$1:$T$57,E608,F608),"0%"),IF(F608=5,TEXT(INDEX(Report!$A$1:$T$57,E608,F608),"$#,##0"),INDEX(Report!$A$1:$T$57,E608,F608)))))</f>
        <v>Broad VBM: County option to send ballot</v>
      </c>
      <c r="D608" s="403">
        <f>IF(F608="","",IF(F608=2,D$1,IF(F608=3,INDEX(Report!$A$1:$T$57,E608,20),INDEX(Report!$A$61:$T$117,E608,F608)-0.2)))</f>
        <v>3</v>
      </c>
      <c r="E608" s="402">
        <f t="shared" si="497"/>
        <v>33</v>
      </c>
      <c r="F608" s="402">
        <f t="shared" si="490"/>
        <v>11</v>
      </c>
    </row>
    <row r="609" spans="1:6" x14ac:dyDescent="0.3">
      <c r="A609" s="401" t="str">
        <f t="shared" ref="A609" si="503">A587</f>
        <v>Access</v>
      </c>
      <c r="B609" s="401" t="str">
        <f t="shared" si="489"/>
        <v>Number of Days when Voters Can Cure Signature Problems after Election Day:</v>
      </c>
      <c r="C609" s="402">
        <f>IF(F609="","",IF(F609=3,INDEX(Report!$A$61:$T$117,E609,20),IF(OR(F609=7,F609=8,F609=9,F609=14,F609=17),TEXT(INDEX(Report!$A$1:$T$57,E609,F609),"0%"),IF(F609=5,TEXT(INDEX(Report!$A$1:$T$57,E609,F609),"$#,##0"),INDEX(Report!$A$1:$T$57,E609,F609)))))</f>
        <v>0</v>
      </c>
      <c r="D609" s="403">
        <f>IF(F609="","",IF(F609=2,D$1,IF(F609=3,INDEX(Report!$A$1:$T$57,E609,20),INDEX(Report!$A$61:$T$117,E609,F609)-0.2)))</f>
        <v>1</v>
      </c>
      <c r="E609" s="402">
        <f t="shared" si="497"/>
        <v>33</v>
      </c>
      <c r="F609" s="402">
        <f t="shared" si="490"/>
        <v>12</v>
      </c>
    </row>
    <row r="610" spans="1:6" x14ac:dyDescent="0.3">
      <c r="A610" s="401" t="str">
        <f t="shared" ref="A610" si="504">A588</f>
        <v>Access</v>
      </c>
      <c r="B610" s="401" t="str">
        <f t="shared" si="489"/>
        <v>Do They Maintain VBM List Well with Address Changes &amp; Deaths?</v>
      </c>
      <c r="C610" s="402" t="str">
        <f>IF(F610="","",IF(F610=3,INDEX(Report!$A$61:$T$117,E610,20),IF(OR(F610=7,F610=8,F610=9,F610=14,F610=17),TEXT(INDEX(Report!$A$1:$T$57,E610,F610),"0%"),IF(F610=5,TEXT(INDEX(Report!$A$1:$T$57,E610,F610),"$#,##0"),INDEX(Report!$A$1:$T$57,E610,F610)))))</f>
        <v>Yes</v>
      </c>
      <c r="D610" s="403">
        <f>IF(F610="","",IF(F610=2,D$1,IF(F610=3,INDEX(Report!$A$1:$T$57,E610,20),INDEX(Report!$A$61:$T$117,E610,F610)-0.2)))</f>
        <v>5</v>
      </c>
      <c r="E610" s="402">
        <f t="shared" si="497"/>
        <v>33</v>
      </c>
      <c r="F610" s="402">
        <f t="shared" si="490"/>
        <v>13</v>
      </c>
    </row>
    <row r="611" spans="1:6" x14ac:dyDescent="0.3">
      <c r="A611" s="401" t="str">
        <f t="shared" ref="A611" si="505">A589</f>
        <v>Access</v>
      </c>
      <c r="B611" s="401" t="str">
        <f t="shared" si="489"/>
        <v>Extent of Review of VBM: Rejection Rate: 2018:</v>
      </c>
      <c r="C611" s="402" t="str">
        <f>IF(F611="","",IF(F611=3,INDEX(Report!$A$61:$T$117,E611,20),IF(OR(F611=7,F611=8,F611=9,F611=14,F611=17),TEXT(INDEX(Report!$A$1:$T$57,E611,F611),"0%"),IF(F611=5,TEXT(INDEX(Report!$A$1:$T$57,E611,F611),"$#,##0"),INDEX(Report!$A$1:$T$57,E611,F611)))))</f>
        <v>0%</v>
      </c>
      <c r="D611" s="403">
        <f>IF(F611="","",IF(F611=2,D$1,IF(F611=3,INDEX(Report!$A$1:$T$57,E611,20),INDEX(Report!$A$61:$T$117,E611,F611)-0.2)))</f>
        <v>3</v>
      </c>
      <c r="E611" s="402">
        <f t="shared" si="497"/>
        <v>33</v>
      </c>
      <c r="F611" s="402">
        <f t="shared" si="490"/>
        <v>14</v>
      </c>
    </row>
    <row r="612" spans="1:6" s="397" customFormat="1" x14ac:dyDescent="0.3">
      <c r="A612" s="397" t="str">
        <f t="shared" ref="A612" si="506">A590</f>
        <v>Checking</v>
      </c>
      <c r="B612" s="397" t="str">
        <f t="shared" si="489"/>
        <v>CHECKING ELECTION RESULTS</v>
      </c>
      <c r="C612" s="398" t="str">
        <f>IF(F612="","",IF(F612=3,INDEX(Report!$A$61:$T$117,E612,20),IF(OR(F612=7,F612=8,F612=9,F612=14,F612=17),TEXT(INDEX(Report!$A$1:$T$57,E612,F612),"0%"),IF(F612=5,TEXT(INDEX(Report!$A$1:$T$57,E612,F612),"$#,##0"),INDEX(Report!$A$1:$T$57,E612,F612)))))</f>
        <v/>
      </c>
      <c r="D612" s="399" t="str">
        <f>IF(F612="","",IF(F612=2,D$1,IF(F612=3,INDEX(Report!$A$1:$T$57,E612,20),INDEX(Report!$A$61:$T$117,E612,F612)-0.2)))</f>
        <v/>
      </c>
      <c r="E612" s="398">
        <f t="shared" si="497"/>
        <v>33</v>
      </c>
      <c r="F612" s="398" t="str">
        <f t="shared" si="490"/>
        <v/>
      </c>
    </row>
    <row r="613" spans="1:6" x14ac:dyDescent="0.3">
      <c r="A613" s="401" t="str">
        <f t="shared" ref="A613" si="507">A591</f>
        <v>Checking</v>
      </c>
      <c r="B613" s="401" t="str">
        <f t="shared" si="489"/>
        <v>Handmarked Paper Ballots or Printed by Touchscreen? 2022:</v>
      </c>
      <c r="C613" s="402" t="str">
        <f>IF(F613="","",IF(F613=3,INDEX(Report!$A$61:$T$117,E613,20),IF(OR(F613=7,F613=8,F613=9,F613=14,F613=17),TEXT(INDEX(Report!$A$1:$T$57,E613,F613),"0%"),IF(F613=5,TEXT(INDEX(Report!$A$1:$T$57,E613,F613),"$#,##0"),INDEX(Report!$A$1:$T$57,E613,F613)))))</f>
        <v>Handmark. Touchscreen can print ballot for accessibility</v>
      </c>
      <c r="D613" s="403">
        <f>IF(F613="","",IF(F613=2,D$1,IF(F613=3,INDEX(Report!$A$1:$T$57,E613,20),INDEX(Report!$A$61:$T$117,E613,F613)-0.2)))</f>
        <v>5</v>
      </c>
      <c r="E613" s="402">
        <f t="shared" si="497"/>
        <v>33</v>
      </c>
      <c r="F613" s="402">
        <f t="shared" si="490"/>
        <v>15</v>
      </c>
    </row>
    <row r="614" spans="1:6" x14ac:dyDescent="0.3">
      <c r="A614" s="401" t="str">
        <f t="shared" ref="A614" si="508">A592</f>
        <v>Checking</v>
      </c>
      <c r="B614" s="401" t="str">
        <f t="shared" si="489"/>
        <v>Do They Audit Results by Hand Tallying Some Ballots?</v>
      </c>
      <c r="C614" s="402" t="str">
        <f>IF(F614="","",IF(F614=3,INDEX(Report!$A$61:$T$117,E614,20),IF(OR(F614=7,F614=8,F614=9,F614=14,F614=17),TEXT(INDEX(Report!$A$1:$T$57,E614,F614),"0%"),IF(F614=5,TEXT(INDEX(Report!$A$1:$T$57,E614,F614),"$#,##0"),INDEX(Report!$A$1:$T$57,E614,F614)))))</f>
        <v>Hand tally</v>
      </c>
      <c r="D614" s="403">
        <f>IF(F614="","",IF(F614=2,D$1,IF(F614=3,INDEX(Report!$A$1:$T$57,E614,20),INDEX(Report!$A$61:$T$117,E614,F614)-0.2)))</f>
        <v>5</v>
      </c>
      <c r="E614" s="402">
        <f t="shared" si="497"/>
        <v>33</v>
      </c>
      <c r="F614" s="402">
        <f t="shared" si="490"/>
        <v>16</v>
      </c>
    </row>
    <row r="615" spans="1:6" x14ac:dyDescent="0.3">
      <c r="A615" s="401" t="str">
        <f t="shared" ref="A615" si="509">A593</f>
        <v>Checking</v>
      </c>
      <c r="B615" s="401" t="str">
        <f t="shared" si="489"/>
        <v>How Big Is Audit Sample?</v>
      </c>
      <c r="C615" s="402" t="str">
        <f>IF(F615="","",IF(F615=3,INDEX(Report!$A$61:$T$117,E615,20),IF(OR(F615=7,F615=8,F615=9,F615=14,F615=17),TEXT(INDEX(Report!$A$1:$T$57,E615,F615),"0%"),IF(F615=5,TEXT(INDEX(Report!$A$1:$T$57,E615,F615),"$#,##0"),INDEX(Report!$A$1:$T$57,E615,F615)))))</f>
        <v>5%</v>
      </c>
      <c r="D615" s="403">
        <f>IF(F615="","",IF(F615=2,D$1,IF(F615=3,INDEX(Report!$A$1:$T$57,E615,20),INDEX(Report!$A$61:$T$117,E615,F615)-0.2)))</f>
        <v>3</v>
      </c>
      <c r="E615" s="402">
        <f t="shared" si="497"/>
        <v>33</v>
      </c>
      <c r="F615" s="402">
        <f t="shared" si="490"/>
        <v>17</v>
      </c>
    </row>
    <row r="616" spans="1:6" x14ac:dyDescent="0.3">
      <c r="A616" s="401" t="str">
        <f t="shared" ref="A616" si="510">A594</f>
        <v>Checking</v>
      </c>
      <c r="B616" s="401" t="str">
        <f t="shared" si="489"/>
        <v>Number of Contests Audited:</v>
      </c>
      <c r="C616" s="402" t="str">
        <f>IF(F616="","",IF(F616=3,INDEX(Report!$A$61:$T$117,E616,20),IF(OR(F616=7,F616=8,F616=9,F616=14,F616=17),TEXT(INDEX(Report!$A$1:$T$57,E616,F616),"0%"),IF(F616=5,TEXT(INDEX(Report!$A$1:$T$57,E616,F616),"$#,##0"),INDEX(Report!$A$1:$T$57,E616,F616)))))</f>
        <v>4 random</v>
      </c>
      <c r="D616" s="403">
        <f>IF(F616="","",IF(F616=2,D$1,IF(F616=3,INDEX(Report!$A$1:$T$57,E616,20),INDEX(Report!$A$61:$T$117,E616,F616)-0.2)))</f>
        <v>3</v>
      </c>
      <c r="E616" s="402">
        <f t="shared" si="497"/>
        <v>33</v>
      </c>
      <c r="F616" s="402">
        <f t="shared" si="490"/>
        <v>18</v>
      </c>
    </row>
    <row r="617" spans="1:6" x14ac:dyDescent="0.3">
      <c r="A617" s="401" t="str">
        <f t="shared" ref="A617" si="511">A595</f>
        <v>Checking</v>
      </c>
      <c r="B617" s="401" t="str">
        <f t="shared" si="489"/>
        <v>Can Public Recount with Copies of Ballots?</v>
      </c>
      <c r="C617" s="402" t="str">
        <f>IF(F617="","",IF(F617=3,INDEX(Report!$A$61:$T$117,E617,20),IF(OR(F617=7,F617=8,F617=9,F617=14,F617=17),TEXT(INDEX(Report!$A$1:$T$57,E617,F617),"0%"),IF(F617=5,TEXT(INDEX(Report!$A$1:$T$57,E617,F617),"$#,##0"),INDEX(Report!$A$1:$T$57,E617,F617)))))</f>
        <v>Yes. Unknown if images kept</v>
      </c>
      <c r="D617" s="403">
        <f>IF(F617="","",IF(F617=2,D$1,IF(F617=3,INDEX(Report!$A$1:$T$57,E617,20),INDEX(Report!$A$61:$T$117,E617,F617)-0.2)))</f>
        <v>4</v>
      </c>
      <c r="E617" s="402">
        <f t="shared" si="497"/>
        <v>33</v>
      </c>
      <c r="F617" s="402">
        <f t="shared" si="490"/>
        <v>19</v>
      </c>
    </row>
    <row r="618" spans="1:6" s="397" customFormat="1" x14ac:dyDescent="0.3">
      <c r="A618" s="397" t="str">
        <f>A596</f>
        <v>State</v>
      </c>
      <c r="B618" s="397" t="str">
        <f>B596</f>
        <v>|</v>
      </c>
      <c r="C618" s="398" t="str">
        <f>IF(F618="","",IF(F618=3,INDEX(Report!$A$61:$T$117,E618,20),IF(OR(F618=7,F618=8,F618=9,F618=14,F618=17),TEXT(INDEX(Report!$A$1:$T$57,E618,F618),"0%"),IF(F618=5,TEXT(INDEX(Report!$A$1:$T$57,E618,F618),"$#,##0"),INDEX(Report!$A$1:$T$57,E618,F618)))))</f>
        <v>Nebraska</v>
      </c>
      <c r="D618" s="399" t="str">
        <f>IF(F618="","",IF(F618=2,D$1,IF(F618=3,INDEX(Report!$A$1:$T$57,E618,20),INDEX(Report!$A$61:$T$117,E618,F618)-0.2)))</f>
        <v>Score (Scale 0-5)</v>
      </c>
      <c r="E618" s="398">
        <f t="shared" si="497"/>
        <v>34</v>
      </c>
      <c r="F618" s="398">
        <f>IF(F596&lt;&gt;"",F596,"")</f>
        <v>2</v>
      </c>
    </row>
    <row r="619" spans="1:6" s="397" customFormat="1" x14ac:dyDescent="0.3">
      <c r="A619" s="397" t="str">
        <f>A597</f>
        <v>Grade</v>
      </c>
      <c r="B619" s="397" t="str">
        <f t="shared" si="489"/>
        <v>Overall Grade, Total score is on scale 0-80 (item scores are 0-5)</v>
      </c>
      <c r="C619" s="398" t="str">
        <f>IF(F619="","",IF(F619=3,INDEX(Report!$A$61:$T$117,E619,20),IF(OR(F619=7,F619=8,F619=9,F619=14,F619=17),TEXT(INDEX(Report!$A$1:$T$57,E619,F619),"0%"),IF(F619=5,TEXT(INDEX(Report!$A$1:$T$57,E619,F619),"$#,##0"),INDEX(Report!$A$1:$T$57,E619,F619)))))</f>
        <v>C</v>
      </c>
      <c r="D619" s="399">
        <f>IF(F619="","",IF(F619=2,D$1,IF(F619=3,INDEX(Report!$A$1:$T$57,E619,20),INDEX(Report!$A$61:$T$117,E619,F619)-0.2)))</f>
        <v>22.242586909329969</v>
      </c>
      <c r="E619" s="398">
        <f t="shared" si="497"/>
        <v>34</v>
      </c>
      <c r="F619" s="398">
        <f t="shared" si="490"/>
        <v>3</v>
      </c>
    </row>
    <row r="620" spans="1:6" s="397" customFormat="1" x14ac:dyDescent="0.3">
      <c r="A620" s="397" t="str">
        <f t="shared" ref="A620" si="512">A598</f>
        <v>Campaigns</v>
      </c>
      <c r="B620" s="397" t="str">
        <f t="shared" si="489"/>
        <v>CAMPAIGNS</v>
      </c>
      <c r="C620" s="398" t="str">
        <f>IF(F620="","",IF(F620=3,INDEX(Report!$A$61:$T$117,E620,20),IF(OR(F620=7,F620=8,F620=9,F620=14,F620=17),TEXT(INDEX(Report!$A$1:$T$57,E620,F620),"0%"),IF(F620=5,TEXT(INDEX(Report!$A$1:$T$57,E620,F620),"$#,##0"),INDEX(Report!$A$1:$T$57,E620,F620)))))</f>
        <v/>
      </c>
      <c r="D620" s="399" t="str">
        <f>IF(F620="","",IF(F620=2,D$1,IF(F620=3,INDEX(Report!$A$1:$T$57,E620,20),INDEX(Report!$A$61:$T$117,E620,F620)-0.2)))</f>
        <v/>
      </c>
      <c r="E620" s="398">
        <f t="shared" si="497"/>
        <v>34</v>
      </c>
      <c r="F620" s="398" t="str">
        <f t="shared" si="490"/>
        <v/>
      </c>
    </row>
    <row r="621" spans="1:6" x14ac:dyDescent="0.3">
      <c r="A621" s="401" t="str">
        <f t="shared" ref="A621" si="513">A599</f>
        <v>Campaigns</v>
      </c>
      <c r="B621" s="401" t="str">
        <f t="shared" si="489"/>
        <v>Nonpartisan or Bipartisan Redistricting to Avoid Gerrymanders</v>
      </c>
      <c r="C621" s="402" t="str">
        <f>IF(F621="","",IF(F621=3,INDEX(Report!$A$61:$T$117,E621,20),IF(OR(F621=7,F621=8,F621=9,F621=14,F621=17),TEXT(INDEX(Report!$A$1:$T$57,E621,F621),"0%"),IF(F621=5,TEXT(INDEX(Report!$A$1:$T$57,E621,F621),"$#,##0"),INDEX(Report!$A$1:$T$57,E621,F621)))))</f>
        <v>No</v>
      </c>
      <c r="D621" s="403">
        <f>IF(F621="","",IF(F621=2,D$1,IF(F621=3,INDEX(Report!$A$1:$T$57,E621,20),INDEX(Report!$A$61:$T$117,E621,F621)-0.2)))</f>
        <v>0</v>
      </c>
      <c r="E621" s="402">
        <f t="shared" si="497"/>
        <v>34</v>
      </c>
      <c r="F621" s="402">
        <f t="shared" si="490"/>
        <v>4</v>
      </c>
    </row>
    <row r="622" spans="1:6" x14ac:dyDescent="0.3">
      <c r="A622" s="401" t="str">
        <f t="shared" ref="A622" si="514">A600</f>
        <v>Campaigns</v>
      </c>
      <c r="B622" s="401" t="str">
        <f t="shared" si="489"/>
        <v>Contribution Limit per 4 Years per Candidate</v>
      </c>
      <c r="C622" s="402" t="str">
        <f>IF(F622="","",IF(F622=3,INDEX(Report!$A$61:$T$117,E622,20),IF(OR(F622=7,F622=8,F622=9,F622=14,F622=17),TEXT(INDEX(Report!$A$1:$T$57,E622,F622),"0%"),IF(F622=5,TEXT(INDEX(Report!$A$1:$T$57,E622,F622),"$#,##0"),INDEX(Report!$A$1:$T$57,E622,F622)))))</f>
        <v>no limit</v>
      </c>
      <c r="D622" s="403">
        <f>IF(F622="","",IF(F622=2,D$1,IF(F622=3,INDEX(Report!$A$1:$T$57,E622,20),INDEX(Report!$A$61:$T$117,E622,F622)-0.2)))</f>
        <v>0</v>
      </c>
      <c r="E622" s="402">
        <f t="shared" si="497"/>
        <v>34</v>
      </c>
      <c r="F622" s="402">
        <f t="shared" si="490"/>
        <v>5</v>
      </c>
    </row>
    <row r="623" spans="1:6" x14ac:dyDescent="0.3">
      <c r="A623" s="401" t="str">
        <f t="shared" ref="A623" si="515">A601</f>
        <v>Campaigns</v>
      </c>
      <c r="B623" s="401" t="str">
        <f t="shared" si="489"/>
        <v>Public Campaign Finance for Governor+Legislature:</v>
      </c>
      <c r="C623" s="402" t="str">
        <f>IF(F623="","",IF(F623=3,INDEX(Report!$A$61:$T$117,E623,20),IF(OR(F623=7,F623=8,F623=9,F623=14,F623=17),TEXT(INDEX(Report!$A$1:$T$57,E623,F623),"0%"),IF(F623=5,TEXT(INDEX(Report!$A$1:$T$57,E623,F623),"$#,##0"),INDEX(Report!$A$1:$T$57,E623,F623)))))</f>
        <v>Neither</v>
      </c>
      <c r="D623" s="403">
        <f>IF(F623="","",IF(F623=2,D$1,IF(F623=3,INDEX(Report!$A$1:$T$57,E623,20),INDEX(Report!$A$61:$T$117,E623,F623)-0.2)))</f>
        <v>0</v>
      </c>
      <c r="E623" s="402">
        <f t="shared" si="497"/>
        <v>34</v>
      </c>
      <c r="F623" s="402">
        <f t="shared" si="490"/>
        <v>6</v>
      </c>
    </row>
    <row r="624" spans="1:6" s="397" customFormat="1" x14ac:dyDescent="0.3">
      <c r="A624" s="397" t="str">
        <f t="shared" ref="A624" si="516">A602</f>
        <v>Turnout</v>
      </c>
      <c r="B624" s="397" t="str">
        <f t="shared" si="489"/>
        <v>TURNOUT</v>
      </c>
      <c r="C624" s="398" t="str">
        <f>IF(F624="","",IF(F624=3,INDEX(Report!$A$61:$T$117,E624,20),IF(OR(F624=7,F624=8,F624=9,F624=14,F624=17),TEXT(INDEX(Report!$A$1:$T$57,E624,F624),"0%"),IF(F624=5,TEXT(INDEX(Report!$A$1:$T$57,E624,F624),"$#,##0"),INDEX(Report!$A$1:$T$57,E624,F624)))))</f>
        <v/>
      </c>
      <c r="D624" s="399" t="str">
        <f>IF(F624="","",IF(F624=2,D$1,IF(F624=3,INDEX(Report!$A$1:$T$57,E624,20),INDEX(Report!$A$61:$T$117,E624,F624)-0.2)))</f>
        <v/>
      </c>
      <c r="E624" s="398">
        <f t="shared" si="497"/>
        <v>34</v>
      </c>
      <c r="F624" s="398" t="str">
        <f t="shared" si="490"/>
        <v/>
      </c>
    </row>
    <row r="625" spans="1:6" x14ac:dyDescent="0.3">
      <c r="A625" s="401" t="str">
        <f t="shared" ref="A625" si="517">A603</f>
        <v>Turnout</v>
      </c>
      <c r="B625" s="401" t="str">
        <f t="shared" si="489"/>
        <v>Turnout: % of Voting-age Citizens: 2020:</v>
      </c>
      <c r="C625" s="402" t="str">
        <f>IF(F625="","",IF(F625=3,INDEX(Report!$A$61:$T$117,E625,20),IF(OR(F625=7,F625=8,F625=9,F625=14,F625=17),TEXT(INDEX(Report!$A$1:$T$57,E625,F625),"0%"),IF(F625=5,TEXT(INDEX(Report!$A$1:$T$57,E625,F625),"$#,##0"),INDEX(Report!$A$1:$T$57,E625,F625)))))</f>
        <v>70%</v>
      </c>
      <c r="D625" s="403">
        <f>IF(F625="","",IF(F625=2,D$1,IF(F625=3,INDEX(Report!$A$1:$T$57,E625,20),INDEX(Report!$A$61:$T$117,E625,F625)-0.2)))</f>
        <v>2.9830943023133942</v>
      </c>
      <c r="E625" s="402">
        <f t="shared" si="497"/>
        <v>34</v>
      </c>
      <c r="F625" s="402">
        <f t="shared" si="490"/>
        <v>7</v>
      </c>
    </row>
    <row r="626" spans="1:6" x14ac:dyDescent="0.3">
      <c r="A626" s="401" t="str">
        <f t="shared" ref="A626" si="518">A604</f>
        <v>Turnout</v>
      </c>
      <c r="B626" s="401" t="str">
        <f t="shared" si="489"/>
        <v>Ratio of 18-24 Turnout to 25+ Turnout: 2020:</v>
      </c>
      <c r="C626" s="402" t="str">
        <f>IF(F626="","",IF(F626=3,INDEX(Report!$A$61:$T$117,E626,20),IF(OR(F626=7,F626=8,F626=9,F626=14,F626=17),TEXT(INDEX(Report!$A$1:$T$57,E626,F626),"0%"),IF(F626=5,TEXT(INDEX(Report!$A$1:$T$57,E626,F626),"$#,##0"),INDEX(Report!$A$1:$T$57,E626,F626)))))</f>
        <v>63%</v>
      </c>
      <c r="D626" s="403">
        <f>IF(F626="","",IF(F626=2,D$1,IF(F626=3,INDEX(Report!$A$1:$T$57,E626,20),INDEX(Report!$A$61:$T$117,E626,F626)-0.2)))</f>
        <v>1.3433436680122084</v>
      </c>
      <c r="E626" s="402">
        <f t="shared" si="497"/>
        <v>34</v>
      </c>
      <c r="F626" s="402">
        <f t="shared" si="490"/>
        <v>8</v>
      </c>
    </row>
    <row r="627" spans="1:6" x14ac:dyDescent="0.3">
      <c r="A627" s="401" t="str">
        <f t="shared" ref="A627" si="519">A605</f>
        <v>Turnout</v>
      </c>
      <c r="B627" s="401" t="str">
        <f t="shared" si="489"/>
        <v>Ratio of Minority Turnout to White Turnout: 2020:</v>
      </c>
      <c r="C627" s="402" t="str">
        <f>IF(F627="","",IF(F627=3,INDEX(Report!$A$61:$T$117,E627,20),IF(OR(F627=7,F627=8,F627=9,F627=14,F627=17),TEXT(INDEX(Report!$A$1:$T$57,E627,F627),"0%"),IF(F627=5,TEXT(INDEX(Report!$A$1:$T$57,E627,F627),"$#,##0"),INDEX(Report!$A$1:$T$57,E627,F627)))))</f>
        <v>82%</v>
      </c>
      <c r="D627" s="403">
        <f>IF(F627="","",IF(F627=2,D$1,IF(F627=3,INDEX(Report!$A$1:$T$57,E627,20),INDEX(Report!$A$61:$T$117,E627,F627)-0.2)))</f>
        <v>2.9161489390043638</v>
      </c>
      <c r="E627" s="402">
        <f t="shared" si="497"/>
        <v>34</v>
      </c>
      <c r="F627" s="402">
        <f t="shared" si="490"/>
        <v>9</v>
      </c>
    </row>
    <row r="628" spans="1:6" s="397" customFormat="1" x14ac:dyDescent="0.3">
      <c r="A628" s="397" t="str">
        <f t="shared" ref="A628" si="520">A606</f>
        <v>Access</v>
      </c>
      <c r="B628" s="397" t="str">
        <f t="shared" si="489"/>
        <v>ACCESS TO VOTING</v>
      </c>
      <c r="C628" s="398" t="str">
        <f>IF(F628="","",IF(F628=3,INDEX(Report!$A$61:$T$117,E628,20),IF(OR(F628=7,F628=8,F628=9,F628=14,F628=17),TEXT(INDEX(Report!$A$1:$T$57,E628,F628),"0%"),IF(F628=5,TEXT(INDEX(Report!$A$1:$T$57,E628,F628),"$#,##0"),INDEX(Report!$A$1:$T$57,E628,F628)))))</f>
        <v/>
      </c>
      <c r="D628" s="399" t="str">
        <f>IF(F628="","",IF(F628=2,D$1,IF(F628=3,INDEX(Report!$A$1:$T$57,E628,20),INDEX(Report!$A$61:$T$117,E628,F628)-0.2)))</f>
        <v/>
      </c>
      <c r="E628" s="398">
        <f t="shared" si="497"/>
        <v>34</v>
      </c>
      <c r="F628" s="398" t="str">
        <f t="shared" si="490"/>
        <v/>
      </c>
    </row>
    <row r="629" spans="1:6" x14ac:dyDescent="0.3">
      <c r="A629" s="401" t="str">
        <f t="shared" ref="A629" si="521">A607</f>
        <v>Access</v>
      </c>
      <c r="B629" s="401" t="str">
        <f t="shared" si="489"/>
        <v>Weekend Early Voting: State Minimum 2021:</v>
      </c>
      <c r="C629" s="402" t="str">
        <f>IF(F629="","",IF(F629=3,INDEX(Report!$A$61:$T$117,E629,20),IF(OR(F629=7,F629=8,F629=9,F629=14,F629=17),TEXT(INDEX(Report!$A$1:$T$57,E629,F629),"0%"),IF(F629=5,TEXT(INDEX(Report!$A$1:$T$57,E629,F629),"$#,##0"),INDEX(Report!$A$1:$T$57,E629,F629)))))</f>
        <v>No rule</v>
      </c>
      <c r="D629" s="403">
        <f>IF(F629="","",IF(F629=2,D$1,IF(F629=3,INDEX(Report!$A$1:$T$57,E629,20),INDEX(Report!$A$61:$T$117,E629,F629)-0.2)))</f>
        <v>0</v>
      </c>
      <c r="E629" s="402">
        <f t="shared" si="497"/>
        <v>34</v>
      </c>
      <c r="F629" s="402">
        <f t="shared" si="490"/>
        <v>10</v>
      </c>
    </row>
    <row r="630" spans="1:6" x14ac:dyDescent="0.3">
      <c r="A630" s="401" t="str">
        <f t="shared" ref="A630" si="522">A608</f>
        <v>Access</v>
      </c>
      <c r="B630" s="401" t="str">
        <f t="shared" si="489"/>
        <v>Access to Vote by Mail (VBM): 2020:</v>
      </c>
      <c r="C630" s="402" t="str">
        <f>IF(F630="","",IF(F630=3,INDEX(Report!$A$61:$T$117,E630,20),IF(OR(F630=7,F630=8,F630=9,F630=14,F630=17),TEXT(INDEX(Report!$A$1:$T$57,E630,F630),"0%"),IF(F630=5,TEXT(INDEX(Report!$A$1:$T$57,E630,F630),"$#,##0"),INDEX(Report!$A$1:$T$57,E630,F630)))))</f>
        <v>Broad VBM: Applic.sent to all</v>
      </c>
      <c r="D630" s="403">
        <f>IF(F630="","",IF(F630=2,D$1,IF(F630=3,INDEX(Report!$A$1:$T$57,E630,20),INDEX(Report!$A$61:$T$117,E630,F630)-0.2)))</f>
        <v>5</v>
      </c>
      <c r="E630" s="402">
        <f t="shared" si="497"/>
        <v>34</v>
      </c>
      <c r="F630" s="402">
        <f t="shared" si="490"/>
        <v>11</v>
      </c>
    </row>
    <row r="631" spans="1:6" x14ac:dyDescent="0.3">
      <c r="A631" s="401" t="str">
        <f t="shared" ref="A631" si="523">A609</f>
        <v>Access</v>
      </c>
      <c r="B631" s="401" t="str">
        <f t="shared" si="489"/>
        <v>Number of Days when Voters Can Cure Signature Problems after Election Day:</v>
      </c>
      <c r="C631" s="402" t="str">
        <f>IF(F631="","",IF(F631=3,INDEX(Report!$A$61:$T$117,E631,20),IF(OR(F631=7,F631=8,F631=9,F631=14,F631=17),TEXT(INDEX(Report!$A$1:$T$57,E631,F631),"0%"),IF(F631=5,TEXT(INDEX(Report!$A$1:$T$57,E631,F631),"$#,##0"),INDEX(Report!$A$1:$T$57,E631,F631)))))</f>
        <v>No cure</v>
      </c>
      <c r="D631" s="403">
        <f>IF(F631="","",IF(F631=2,D$1,IF(F631=3,INDEX(Report!$A$1:$T$57,E631,20),INDEX(Report!$A$61:$T$117,E631,F631)-0.2)))</f>
        <v>0</v>
      </c>
      <c r="E631" s="402">
        <f t="shared" si="497"/>
        <v>34</v>
      </c>
      <c r="F631" s="402">
        <f t="shared" si="490"/>
        <v>12</v>
      </c>
    </row>
    <row r="632" spans="1:6" x14ac:dyDescent="0.3">
      <c r="A632" s="401" t="str">
        <f t="shared" ref="A632" si="524">A610</f>
        <v>Access</v>
      </c>
      <c r="B632" s="401" t="str">
        <f t="shared" si="489"/>
        <v>Do They Maintain VBM List Well with Address Changes &amp; Deaths?</v>
      </c>
      <c r="C632" s="402" t="str">
        <f>IF(F632="","",IF(F632=3,INDEX(Report!$A$61:$T$117,E632,20),IF(OR(F632=7,F632=8,F632=9,F632=14,F632=17),TEXT(INDEX(Report!$A$1:$T$57,E632,F632),"0%"),IF(F632=5,TEXT(INDEX(Report!$A$1:$T$57,E632,F632),"$#,##0"),INDEX(Report!$A$1:$T$57,E632,F632)))))</f>
        <v>No</v>
      </c>
      <c r="D632" s="403">
        <f>IF(F632="","",IF(F632=2,D$1,IF(F632=3,INDEX(Report!$A$1:$T$57,E632,20),INDEX(Report!$A$61:$T$117,E632,F632)-0.2)))</f>
        <v>0</v>
      </c>
      <c r="E632" s="402">
        <f t="shared" si="497"/>
        <v>34</v>
      </c>
      <c r="F632" s="402">
        <f t="shared" si="490"/>
        <v>13</v>
      </c>
    </row>
    <row r="633" spans="1:6" x14ac:dyDescent="0.3">
      <c r="A633" s="401" t="str">
        <f t="shared" ref="A633" si="525">A611</f>
        <v>Access</v>
      </c>
      <c r="B633" s="401" t="str">
        <f t="shared" si="489"/>
        <v>Extent of Review of VBM: Rejection Rate: 2018:</v>
      </c>
      <c r="C633" s="402" t="str">
        <f>IF(F633="","",IF(F633=3,INDEX(Report!$A$61:$T$117,E633,20),IF(OR(F633=7,F633=8,F633=9,F633=14,F633=17),TEXT(INDEX(Report!$A$1:$T$57,E633,F633),"0%"),IF(F633=5,TEXT(INDEX(Report!$A$1:$T$57,E633,F633),"$#,##0"),INDEX(Report!$A$1:$T$57,E633,F633)))))</f>
        <v>1%</v>
      </c>
      <c r="D633" s="403">
        <f>IF(F633="","",IF(F633=2,D$1,IF(F633=3,INDEX(Report!$A$1:$T$57,E633,20),INDEX(Report!$A$61:$T$117,E633,F633)-0.2)))</f>
        <v>3</v>
      </c>
      <c r="E633" s="402">
        <f t="shared" si="497"/>
        <v>34</v>
      </c>
      <c r="F633" s="402">
        <f t="shared" si="490"/>
        <v>14</v>
      </c>
    </row>
    <row r="634" spans="1:6" s="397" customFormat="1" x14ac:dyDescent="0.3">
      <c r="A634" s="397" t="str">
        <f t="shared" ref="A634" si="526">A612</f>
        <v>Checking</v>
      </c>
      <c r="B634" s="397" t="str">
        <f t="shared" si="489"/>
        <v>CHECKING ELECTION RESULTS</v>
      </c>
      <c r="C634" s="398" t="str">
        <f>IF(F634="","",IF(F634=3,INDEX(Report!$A$61:$T$117,E634,20),IF(OR(F634=7,F634=8,F634=9,F634=14,F634=17),TEXT(INDEX(Report!$A$1:$T$57,E634,F634),"0%"),IF(F634=5,TEXT(INDEX(Report!$A$1:$T$57,E634,F634),"$#,##0"),INDEX(Report!$A$1:$T$57,E634,F634)))))</f>
        <v/>
      </c>
      <c r="D634" s="399" t="str">
        <f>IF(F634="","",IF(F634=2,D$1,IF(F634=3,INDEX(Report!$A$1:$T$57,E634,20),INDEX(Report!$A$61:$T$117,E634,F634)-0.2)))</f>
        <v/>
      </c>
      <c r="E634" s="398">
        <f t="shared" si="497"/>
        <v>34</v>
      </c>
      <c r="F634" s="398" t="str">
        <f t="shared" si="490"/>
        <v/>
      </c>
    </row>
    <row r="635" spans="1:6" x14ac:dyDescent="0.3">
      <c r="A635" s="401" t="str">
        <f t="shared" ref="A635" si="527">A613</f>
        <v>Checking</v>
      </c>
      <c r="B635" s="401" t="str">
        <f t="shared" si="489"/>
        <v>Handmarked Paper Ballots or Printed by Touchscreen? 2022:</v>
      </c>
      <c r="C635" s="402" t="str">
        <f>IF(F635="","",IF(F635=3,INDEX(Report!$A$61:$T$117,E635,20),IF(OR(F635=7,F635=8,F635=9,F635=14,F635=17),TEXT(INDEX(Report!$A$1:$T$57,E635,F635),"0%"),IF(F635=5,TEXT(INDEX(Report!$A$1:$T$57,E635,F635),"$#,##0"),INDEX(Report!$A$1:$T$57,E635,F635)))))</f>
        <v>Handmark. Touchscreen can print ballot for accessibility</v>
      </c>
      <c r="D635" s="403">
        <f>IF(F635="","",IF(F635=2,D$1,IF(F635=3,INDEX(Report!$A$1:$T$57,E635,20),INDEX(Report!$A$61:$T$117,E635,F635)-0.2)))</f>
        <v>5</v>
      </c>
      <c r="E635" s="402">
        <f t="shared" si="497"/>
        <v>34</v>
      </c>
      <c r="F635" s="402">
        <f t="shared" si="490"/>
        <v>15</v>
      </c>
    </row>
    <row r="636" spans="1:6" x14ac:dyDescent="0.3">
      <c r="A636" s="401" t="str">
        <f t="shared" ref="A636" si="528">A614</f>
        <v>Checking</v>
      </c>
      <c r="B636" s="401" t="str">
        <f t="shared" si="489"/>
        <v>Do They Audit Results by Hand Tallying Some Ballots?</v>
      </c>
      <c r="C636" s="402" t="str">
        <f>IF(F636="","",IF(F636=3,INDEX(Report!$A$61:$T$117,E636,20),IF(OR(F636=7,F636=8,F636=9,F636=14,F636=17),TEXT(INDEX(Report!$A$1:$T$57,E636,F636),"0%"),IF(F636=5,TEXT(INDEX(Report!$A$1:$T$57,E636,F636),"$#,##0"),INDEX(Report!$A$1:$T$57,E636,F636)))))</f>
        <v>Not required</v>
      </c>
      <c r="D636" s="403">
        <f>IF(F636="","",IF(F636=2,D$1,IF(F636=3,INDEX(Report!$A$1:$T$57,E636,20),INDEX(Report!$A$61:$T$117,E636,F636)-0.2)))</f>
        <v>0</v>
      </c>
      <c r="E636" s="402">
        <f t="shared" si="497"/>
        <v>34</v>
      </c>
      <c r="F636" s="402">
        <f t="shared" si="490"/>
        <v>16</v>
      </c>
    </row>
    <row r="637" spans="1:6" x14ac:dyDescent="0.3">
      <c r="A637" s="401" t="str">
        <f t="shared" ref="A637" si="529">A615</f>
        <v>Checking</v>
      </c>
      <c r="B637" s="401" t="str">
        <f t="shared" si="489"/>
        <v>How Big Is Audit Sample?</v>
      </c>
      <c r="C637" s="402" t="str">
        <f>IF(F637="","",IF(F637=3,INDEX(Report!$A$61:$T$117,E637,20),IF(OR(F637=7,F637=8,F637=9,F637=14,F637=17),TEXT(INDEX(Report!$A$1:$T$57,E637,F637),"0%"),IF(F637=5,TEXT(INDEX(Report!$A$1:$T$57,E637,F637),"$#,##0"),INDEX(Report!$A$1:$T$57,E637,F637)))))</f>
        <v>Not required</v>
      </c>
      <c r="D637" s="403">
        <f>IF(F637="","",IF(F637=2,D$1,IF(F637=3,INDEX(Report!$A$1:$T$57,E637,20),INDEX(Report!$A$61:$T$117,E637,F637)-0.2)))</f>
        <v>0</v>
      </c>
      <c r="E637" s="402">
        <f t="shared" si="497"/>
        <v>34</v>
      </c>
      <c r="F637" s="402">
        <f t="shared" si="490"/>
        <v>17</v>
      </c>
    </row>
    <row r="638" spans="1:6" x14ac:dyDescent="0.3">
      <c r="A638" s="401" t="str">
        <f t="shared" ref="A638" si="530">A616</f>
        <v>Checking</v>
      </c>
      <c r="B638" s="401" t="str">
        <f t="shared" si="489"/>
        <v>Number of Contests Audited:</v>
      </c>
      <c r="C638" s="402" t="str">
        <f>IF(F638="","",IF(F638=3,INDEX(Report!$A$61:$T$117,E638,20),IF(OR(F638=7,F638=8,F638=9,F638=14,F638=17),TEXT(INDEX(Report!$A$1:$T$57,E638,F638),"0%"),IF(F638=5,TEXT(INDEX(Report!$A$1:$T$57,E638,F638),"$#,##0"),INDEX(Report!$A$1:$T$57,E638,F638)))))</f>
        <v>Not required</v>
      </c>
      <c r="D638" s="403">
        <f>IF(F638="","",IF(F638=2,D$1,IF(F638=3,INDEX(Report!$A$1:$T$57,E638,20),INDEX(Report!$A$61:$T$117,E638,F638)-0.2)))</f>
        <v>0</v>
      </c>
      <c r="E638" s="402">
        <f t="shared" si="497"/>
        <v>34</v>
      </c>
      <c r="F638" s="402">
        <f t="shared" si="490"/>
        <v>18</v>
      </c>
    </row>
    <row r="639" spans="1:6" x14ac:dyDescent="0.3">
      <c r="A639" s="401" t="str">
        <f t="shared" ref="A639" si="531">A617</f>
        <v>Checking</v>
      </c>
      <c r="B639" s="401" t="str">
        <f t="shared" si="489"/>
        <v>Can Public Recount with Copies of Ballots?</v>
      </c>
      <c r="C639" s="402" t="str">
        <f>IF(F639="","",IF(F639=3,INDEX(Report!$A$61:$T$117,E639,20),IF(OR(F639=7,F639=8,F639=9,F639=14,F639=17),TEXT(INDEX(Report!$A$1:$T$57,E639,F639),"0%"),IF(F639=5,TEXT(INDEX(Report!$A$1:$T$57,E639,F639),"$#,##0"),INDEX(Report!$A$1:$T$57,E639,F639)))))</f>
        <v>No ballots. Availability of images unknown</v>
      </c>
      <c r="D639" s="403">
        <f>IF(F639="","",IF(F639=2,D$1,IF(F639=3,INDEX(Report!$A$1:$T$57,E639,20),INDEX(Report!$A$61:$T$117,E639,F639)-0.2)))</f>
        <v>2</v>
      </c>
      <c r="E639" s="402">
        <f t="shared" si="497"/>
        <v>34</v>
      </c>
      <c r="F639" s="402">
        <f t="shared" si="490"/>
        <v>19</v>
      </c>
    </row>
    <row r="640" spans="1:6" s="397" customFormat="1" x14ac:dyDescent="0.3">
      <c r="A640" s="397" t="str">
        <f>A618</f>
        <v>State</v>
      </c>
      <c r="B640" s="397" t="str">
        <f>B618</f>
        <v>|</v>
      </c>
      <c r="C640" s="398" t="str">
        <f>IF(F640="","",IF(F640=3,INDEX(Report!$A$61:$T$117,E640,20),IF(OR(F640=7,F640=8,F640=9,F640=14,F640=17),TEXT(INDEX(Report!$A$1:$T$57,E640,F640),"0%"),IF(F640=5,TEXT(INDEX(Report!$A$1:$T$57,E640,F640),"$#,##0"),INDEX(Report!$A$1:$T$57,E640,F640)))))</f>
        <v>Nevada</v>
      </c>
      <c r="D640" s="399" t="str">
        <f>IF(F640="","",IF(F640=2,D$1,IF(F640=3,INDEX(Report!$A$1:$T$57,E640,20),INDEX(Report!$A$61:$T$117,E640,F640)-0.2)))</f>
        <v>Score (Scale 0-5)</v>
      </c>
      <c r="E640" s="398">
        <f t="shared" si="497"/>
        <v>35</v>
      </c>
      <c r="F640" s="398">
        <f>IF(F618&lt;&gt;"",F618,"")</f>
        <v>2</v>
      </c>
    </row>
    <row r="641" spans="1:6" s="397" customFormat="1" x14ac:dyDescent="0.3">
      <c r="A641" s="397" t="str">
        <f>A619</f>
        <v>Grade</v>
      </c>
      <c r="B641" s="397" t="str">
        <f t="shared" si="489"/>
        <v>Overall Grade, Total score is on scale 0-80 (item scores are 0-5)</v>
      </c>
      <c r="C641" s="398" t="str">
        <f>IF(F641="","",IF(F641=3,INDEX(Report!$A$61:$T$117,E641,20),IF(OR(F641=7,F641=8,F641=9,F641=14,F641=17),TEXT(INDEX(Report!$A$1:$T$57,E641,F641),"0%"),IF(F641=5,TEXT(INDEX(Report!$A$1:$T$57,E641,F641),"$#,##0"),INDEX(Report!$A$1:$T$57,E641,F641)))))</f>
        <v>B</v>
      </c>
      <c r="D641" s="399">
        <f>IF(F641="","",IF(F641=2,D$1,IF(F641=3,INDEX(Report!$A$1:$T$57,E641,20),INDEX(Report!$A$61:$T$117,E641,F641)-0.2)))</f>
        <v>43.020150127649899</v>
      </c>
      <c r="E641" s="398">
        <f t="shared" si="497"/>
        <v>35</v>
      </c>
      <c r="F641" s="398">
        <f t="shared" si="490"/>
        <v>3</v>
      </c>
    </row>
    <row r="642" spans="1:6" s="397" customFormat="1" x14ac:dyDescent="0.3">
      <c r="A642" s="397" t="str">
        <f t="shared" ref="A642" si="532">A620</f>
        <v>Campaigns</v>
      </c>
      <c r="B642" s="397" t="str">
        <f t="shared" si="489"/>
        <v>CAMPAIGNS</v>
      </c>
      <c r="C642" s="398" t="str">
        <f>IF(F642="","",IF(F642=3,INDEX(Report!$A$61:$T$117,E642,20),IF(OR(F642=7,F642=8,F642=9,F642=14,F642=17),TEXT(INDEX(Report!$A$1:$T$57,E642,F642),"0%"),IF(F642=5,TEXT(INDEX(Report!$A$1:$T$57,E642,F642),"$#,##0"),INDEX(Report!$A$1:$T$57,E642,F642)))))</f>
        <v/>
      </c>
      <c r="D642" s="399" t="str">
        <f>IF(F642="","",IF(F642=2,D$1,IF(F642=3,INDEX(Report!$A$1:$T$57,E642,20),INDEX(Report!$A$61:$T$117,E642,F642)-0.2)))</f>
        <v/>
      </c>
      <c r="E642" s="398">
        <f t="shared" si="497"/>
        <v>35</v>
      </c>
      <c r="F642" s="398" t="str">
        <f t="shared" si="490"/>
        <v/>
      </c>
    </row>
    <row r="643" spans="1:6" x14ac:dyDescent="0.3">
      <c r="A643" s="401" t="str">
        <f t="shared" ref="A643" si="533">A621</f>
        <v>Campaigns</v>
      </c>
      <c r="B643" s="401" t="str">
        <f t="shared" si="489"/>
        <v>Nonpartisan or Bipartisan Redistricting to Avoid Gerrymanders</v>
      </c>
      <c r="C643" s="402" t="str">
        <f>IF(F643="","",IF(F643=3,INDEX(Report!$A$61:$T$117,E643,20),IF(OR(F643=7,F643=8,F643=9,F643=14,F643=17),TEXT(INDEX(Report!$A$1:$T$57,E643,F643),"0%"),IF(F643=5,TEXT(INDEX(Report!$A$1:$T$57,E643,F643),"$#,##0"),INDEX(Report!$A$1:$T$57,E643,F643)))))</f>
        <v>No</v>
      </c>
      <c r="D643" s="403">
        <f>IF(F643="","",IF(F643=2,D$1,IF(F643=3,INDEX(Report!$A$1:$T$57,E643,20),INDEX(Report!$A$61:$T$117,E643,F643)-0.2)))</f>
        <v>0</v>
      </c>
      <c r="E643" s="402">
        <f t="shared" si="497"/>
        <v>35</v>
      </c>
      <c r="F643" s="402">
        <f t="shared" si="490"/>
        <v>4</v>
      </c>
    </row>
    <row r="644" spans="1:6" x14ac:dyDescent="0.3">
      <c r="A644" s="401" t="str">
        <f t="shared" ref="A644" si="534">A622</f>
        <v>Campaigns</v>
      </c>
      <c r="B644" s="401" t="str">
        <f t="shared" si="489"/>
        <v>Contribution Limit per 4 Years per Candidate</v>
      </c>
      <c r="C644" s="402" t="str">
        <f>IF(F644="","",IF(F644=3,INDEX(Report!$A$61:$T$117,E644,20),IF(OR(F644=7,F644=8,F644=9,F644=14,F644=17),TEXT(INDEX(Report!$A$1:$T$57,E644,F644),"0%"),IF(F644=5,TEXT(INDEX(Report!$A$1:$T$57,E644,F644),"$#,##0"),INDEX(Report!$A$1:$T$57,E644,F644)))))</f>
        <v>$15,000</v>
      </c>
      <c r="D644" s="403">
        <f>IF(F644="","",IF(F644=2,D$1,IF(F644=3,INDEX(Report!$A$1:$T$57,E644,20),INDEX(Report!$A$61:$T$117,E644,F644)-0.2)))</f>
        <v>1</v>
      </c>
      <c r="E644" s="402">
        <f t="shared" si="497"/>
        <v>35</v>
      </c>
      <c r="F644" s="402">
        <f t="shared" si="490"/>
        <v>5</v>
      </c>
    </row>
    <row r="645" spans="1:6" x14ac:dyDescent="0.3">
      <c r="A645" s="401" t="str">
        <f t="shared" ref="A645" si="535">A623</f>
        <v>Campaigns</v>
      </c>
      <c r="B645" s="401" t="str">
        <f t="shared" si="489"/>
        <v>Public Campaign Finance for Governor+Legislature:</v>
      </c>
      <c r="C645" s="402" t="str">
        <f>IF(F645="","",IF(F645=3,INDEX(Report!$A$61:$T$117,E645,20),IF(OR(F645=7,F645=8,F645=9,F645=14,F645=17),TEXT(INDEX(Report!$A$1:$T$57,E645,F645),"0%"),IF(F645=5,TEXT(INDEX(Report!$A$1:$T$57,E645,F645),"$#,##0"),INDEX(Report!$A$1:$T$57,E645,F645)))))</f>
        <v>Neither</v>
      </c>
      <c r="D645" s="403">
        <f>IF(F645="","",IF(F645=2,D$1,IF(F645=3,INDEX(Report!$A$1:$T$57,E645,20),INDEX(Report!$A$61:$T$117,E645,F645)-0.2)))</f>
        <v>0</v>
      </c>
      <c r="E645" s="402">
        <f t="shared" si="497"/>
        <v>35</v>
      </c>
      <c r="F645" s="402">
        <f t="shared" si="490"/>
        <v>6</v>
      </c>
    </row>
    <row r="646" spans="1:6" s="397" customFormat="1" x14ac:dyDescent="0.3">
      <c r="A646" s="397" t="str">
        <f t="shared" ref="A646" si="536">A624</f>
        <v>Turnout</v>
      </c>
      <c r="B646" s="397" t="str">
        <f t="shared" si="489"/>
        <v>TURNOUT</v>
      </c>
      <c r="C646" s="398" t="str">
        <f>IF(F646="","",IF(F646=3,INDEX(Report!$A$61:$T$117,E646,20),IF(OR(F646=7,F646=8,F646=9,F646=14,F646=17),TEXT(INDEX(Report!$A$1:$T$57,E646,F646),"0%"),IF(F646=5,TEXT(INDEX(Report!$A$1:$T$57,E646,F646),"$#,##0"),INDEX(Report!$A$1:$T$57,E646,F646)))))</f>
        <v/>
      </c>
      <c r="D646" s="399" t="str">
        <f>IF(F646="","",IF(F646=2,D$1,IF(F646=3,INDEX(Report!$A$1:$T$57,E646,20),INDEX(Report!$A$61:$T$117,E646,F646)-0.2)))</f>
        <v/>
      </c>
      <c r="E646" s="398">
        <f t="shared" si="497"/>
        <v>35</v>
      </c>
      <c r="F646" s="398" t="str">
        <f t="shared" si="490"/>
        <v/>
      </c>
    </row>
    <row r="647" spans="1:6" x14ac:dyDescent="0.3">
      <c r="A647" s="401" t="str">
        <f t="shared" ref="A647" si="537">A625</f>
        <v>Turnout</v>
      </c>
      <c r="B647" s="401" t="str">
        <f t="shared" si="489"/>
        <v>Turnout: % of Voting-age Citizens: 2020:</v>
      </c>
      <c r="C647" s="402" t="str">
        <f>IF(F647="","",IF(F647=3,INDEX(Report!$A$61:$T$117,E647,20),IF(OR(F647=7,F647=8,F647=9,F647=14,F647=17),TEXT(INDEX(Report!$A$1:$T$57,E647,F647),"0%"),IF(F647=5,TEXT(INDEX(Report!$A$1:$T$57,E647,F647),"$#,##0"),INDEX(Report!$A$1:$T$57,E647,F647)))))</f>
        <v>65%</v>
      </c>
      <c r="D647" s="403">
        <f>IF(F647="","",IF(F647=2,D$1,IF(F647=3,INDEX(Report!$A$1:$T$57,E647,20),INDEX(Report!$A$61:$T$117,E647,F647)-0.2)))</f>
        <v>2.0760169922082703</v>
      </c>
      <c r="E647" s="402">
        <f t="shared" si="497"/>
        <v>35</v>
      </c>
      <c r="F647" s="402">
        <f t="shared" si="490"/>
        <v>7</v>
      </c>
    </row>
    <row r="648" spans="1:6" x14ac:dyDescent="0.3">
      <c r="A648" s="401" t="str">
        <f t="shared" ref="A648" si="538">A626</f>
        <v>Turnout</v>
      </c>
      <c r="B648" s="401" t="str">
        <f t="shared" si="489"/>
        <v>Ratio of 18-24 Turnout to 25+ Turnout: 2020:</v>
      </c>
      <c r="C648" s="402" t="str">
        <f>IF(F648="","",IF(F648=3,INDEX(Report!$A$61:$T$117,E648,20),IF(OR(F648=7,F648=8,F648=9,F648=14,F648=17),TEXT(INDEX(Report!$A$1:$T$57,E648,F648),"0%"),IF(F648=5,TEXT(INDEX(Report!$A$1:$T$57,E648,F648),"$#,##0"),INDEX(Report!$A$1:$T$57,E648,F648)))))</f>
        <v>57%</v>
      </c>
      <c r="D648" s="403">
        <f>IF(F648="","",IF(F648=2,D$1,IF(F648=3,INDEX(Report!$A$1:$T$57,E648,20),INDEX(Report!$A$61:$T$117,E648,F648)-0.2)))</f>
        <v>0.72620532096983514</v>
      </c>
      <c r="E648" s="402">
        <f t="shared" si="497"/>
        <v>35</v>
      </c>
      <c r="F648" s="402">
        <f t="shared" si="490"/>
        <v>8</v>
      </c>
    </row>
    <row r="649" spans="1:6" x14ac:dyDescent="0.3">
      <c r="A649" s="401" t="str">
        <f t="shared" ref="A649" si="539">A627</f>
        <v>Turnout</v>
      </c>
      <c r="B649" s="401" t="str">
        <f t="shared" si="489"/>
        <v>Ratio of Minority Turnout to White Turnout: 2020:</v>
      </c>
      <c r="C649" s="402" t="str">
        <f>IF(F649="","",IF(F649=3,INDEX(Report!$A$61:$T$117,E649,20),IF(OR(F649=7,F649=8,F649=9,F649=14,F649=17),TEXT(INDEX(Report!$A$1:$T$57,E649,F649),"0%"),IF(F649=5,TEXT(INDEX(Report!$A$1:$T$57,E649,F649),"$#,##0"),INDEX(Report!$A$1:$T$57,E649,F649)))))</f>
        <v>74%</v>
      </c>
      <c r="D649" s="403">
        <f>IF(F649="","",IF(F649=2,D$1,IF(F649=3,INDEX(Report!$A$1:$T$57,E649,20),INDEX(Report!$A$61:$T$117,E649,F649)-0.2)))</f>
        <v>2.2179278144717962</v>
      </c>
      <c r="E649" s="402">
        <f t="shared" si="497"/>
        <v>35</v>
      </c>
      <c r="F649" s="402">
        <f t="shared" si="490"/>
        <v>9</v>
      </c>
    </row>
    <row r="650" spans="1:6" s="397" customFormat="1" x14ac:dyDescent="0.3">
      <c r="A650" s="397" t="str">
        <f t="shared" ref="A650" si="540">A628</f>
        <v>Access</v>
      </c>
      <c r="B650" s="397" t="str">
        <f t="shared" si="489"/>
        <v>ACCESS TO VOTING</v>
      </c>
      <c r="C650" s="398" t="str">
        <f>IF(F650="","",IF(F650=3,INDEX(Report!$A$61:$T$117,E650,20),IF(OR(F650=7,F650=8,F650=9,F650=14,F650=17),TEXT(INDEX(Report!$A$1:$T$57,E650,F650),"0%"),IF(F650=5,TEXT(INDEX(Report!$A$1:$T$57,E650,F650),"$#,##0"),INDEX(Report!$A$1:$T$57,E650,F650)))))</f>
        <v/>
      </c>
      <c r="D650" s="399" t="str">
        <f>IF(F650="","",IF(F650=2,D$1,IF(F650=3,INDEX(Report!$A$1:$T$57,E650,20),INDEX(Report!$A$61:$T$117,E650,F650)-0.2)))</f>
        <v/>
      </c>
      <c r="E650" s="398">
        <f t="shared" si="497"/>
        <v>35</v>
      </c>
      <c r="F650" s="398" t="str">
        <f t="shared" si="490"/>
        <v/>
      </c>
    </row>
    <row r="651" spans="1:6" x14ac:dyDescent="0.3">
      <c r="A651" s="401" t="str">
        <f t="shared" ref="A651" si="541">A629</f>
        <v>Access</v>
      </c>
      <c r="B651" s="401" t="str">
        <f t="shared" si="489"/>
        <v>Weekend Early Voting: State Minimum 2021:</v>
      </c>
      <c r="C651" s="402" t="str">
        <f>IF(F651="","",IF(F651=3,INDEX(Report!$A$61:$T$117,E651,20),IF(OR(F651=7,F651=8,F651=9,F651=14,F651=17),TEXT(INDEX(Report!$A$1:$T$57,E651,F651),"0%"),IF(F651=5,TEXT(INDEX(Report!$A$1:$T$57,E651,F651),"$#,##0"),INDEX(Report!$A$1:$T$57,E651,F651)))))</f>
        <v>3 Saturdays: 4+hours each last 3 Sat</v>
      </c>
      <c r="D651" s="403">
        <f>IF(F651="","",IF(F651=2,D$1,IF(F651=3,INDEX(Report!$A$1:$T$57,E651,20),INDEX(Report!$A$61:$T$117,E651,F651)-0.2)))</f>
        <v>3</v>
      </c>
      <c r="E651" s="402">
        <f t="shared" si="497"/>
        <v>35</v>
      </c>
      <c r="F651" s="402">
        <f t="shared" si="490"/>
        <v>10</v>
      </c>
    </row>
    <row r="652" spans="1:6" x14ac:dyDescent="0.3">
      <c r="A652" s="401" t="str">
        <f t="shared" ref="A652" si="542">A630</f>
        <v>Access</v>
      </c>
      <c r="B652" s="401" t="str">
        <f t="shared" si="489"/>
        <v>Access to Vote by Mail (VBM): 2020:</v>
      </c>
      <c r="C652" s="402" t="str">
        <f>IF(F652="","",IF(F652=3,INDEX(Report!$A$61:$T$117,E652,20),IF(OR(F652=7,F652=8,F652=9,F652=14,F652=17),TEXT(INDEX(Report!$A$1:$T$57,E652,F652),"0%"),IF(F652=5,TEXT(INDEX(Report!$A$1:$T$57,E652,F652),"$#,##0"),INDEX(Report!$A$1:$T$57,E652,F652)))))</f>
        <v>Broad VBM: Ballot sent to all</v>
      </c>
      <c r="D652" s="403">
        <f>IF(F652="","",IF(F652=2,D$1,IF(F652=3,INDEX(Report!$A$1:$T$57,E652,20),INDEX(Report!$A$61:$T$117,E652,F652)-0.2)))</f>
        <v>4</v>
      </c>
      <c r="E652" s="402">
        <f t="shared" si="497"/>
        <v>35</v>
      </c>
      <c r="F652" s="402">
        <f t="shared" si="490"/>
        <v>11</v>
      </c>
    </row>
    <row r="653" spans="1:6" x14ac:dyDescent="0.3">
      <c r="A653" s="401" t="str">
        <f t="shared" ref="A653" si="543">A631</f>
        <v>Access</v>
      </c>
      <c r="B653" s="401" t="str">
        <f t="shared" si="489"/>
        <v>Number of Days when Voters Can Cure Signature Problems after Election Day:</v>
      </c>
      <c r="C653" s="402">
        <f>IF(F653="","",IF(F653=3,INDEX(Report!$A$61:$T$117,E653,20),IF(OR(F653=7,F653=8,F653=9,F653=14,F653=17),TEXT(INDEX(Report!$A$1:$T$57,E653,F653),"0%"),IF(F653=5,TEXT(INDEX(Report!$A$1:$T$57,E653,F653),"$#,##0"),INDEX(Report!$A$1:$T$57,E653,F653)))))</f>
        <v>7</v>
      </c>
      <c r="D653" s="403">
        <f>IF(F653="","",IF(F653=2,D$1,IF(F653=3,INDEX(Report!$A$1:$T$57,E653,20),INDEX(Report!$A$61:$T$117,E653,F653)-0.2)))</f>
        <v>5</v>
      </c>
      <c r="E653" s="402">
        <f t="shared" si="497"/>
        <v>35</v>
      </c>
      <c r="F653" s="402">
        <f t="shared" si="490"/>
        <v>12</v>
      </c>
    </row>
    <row r="654" spans="1:6" x14ac:dyDescent="0.3">
      <c r="A654" s="401" t="str">
        <f t="shared" ref="A654" si="544">A632</f>
        <v>Access</v>
      </c>
      <c r="B654" s="401" t="str">
        <f t="shared" si="489"/>
        <v>Do They Maintain VBM List Well with Address Changes &amp; Deaths?</v>
      </c>
      <c r="C654" s="402" t="str">
        <f>IF(F654="","",IF(F654=3,INDEX(Report!$A$61:$T$117,E654,20),IF(OR(F654=7,F654=8,F654=9,F654=14,F654=17),TEXT(INDEX(Report!$A$1:$T$57,E654,F654),"0%"),IF(F654=5,TEXT(INDEX(Report!$A$1:$T$57,E654,F654),"$#,##0"),INDEX(Report!$A$1:$T$57,E654,F654)))))</f>
        <v>Yes</v>
      </c>
      <c r="D654" s="403">
        <f>IF(F654="","",IF(F654=2,D$1,IF(F654=3,INDEX(Report!$A$1:$T$57,E654,20),INDEX(Report!$A$61:$T$117,E654,F654)-0.2)))</f>
        <v>5</v>
      </c>
      <c r="E654" s="402">
        <f t="shared" si="497"/>
        <v>35</v>
      </c>
      <c r="F654" s="402">
        <f t="shared" si="490"/>
        <v>13</v>
      </c>
    </row>
    <row r="655" spans="1:6" x14ac:dyDescent="0.3">
      <c r="A655" s="401" t="str">
        <f t="shared" ref="A655" si="545">A633</f>
        <v>Access</v>
      </c>
      <c r="B655" s="401" t="str">
        <f t="shared" si="489"/>
        <v>Extent of Review of VBM: Rejection Rate: 2018:</v>
      </c>
      <c r="C655" s="402" t="str">
        <f>IF(F655="","",IF(F655=3,INDEX(Report!$A$61:$T$117,E655,20),IF(OR(F655=7,F655=8,F655=9,F655=14,F655=17),TEXT(INDEX(Report!$A$1:$T$57,E655,F655),"0%"),IF(F655=5,TEXT(INDEX(Report!$A$1:$T$57,E655,F655),"$#,##0"),INDEX(Report!$A$1:$T$57,E655,F655)))))</f>
        <v>2%</v>
      </c>
      <c r="D655" s="403">
        <f>IF(F655="","",IF(F655=2,D$1,IF(F655=3,INDEX(Report!$A$1:$T$57,E655,20),INDEX(Report!$A$61:$T$117,E655,F655)-0.2)))</f>
        <v>5</v>
      </c>
      <c r="E655" s="402">
        <f t="shared" si="497"/>
        <v>35</v>
      </c>
      <c r="F655" s="402">
        <f t="shared" si="490"/>
        <v>14</v>
      </c>
    </row>
    <row r="656" spans="1:6" s="397" customFormat="1" x14ac:dyDescent="0.3">
      <c r="A656" s="397" t="str">
        <f t="shared" ref="A656" si="546">A634</f>
        <v>Checking</v>
      </c>
      <c r="B656" s="397" t="str">
        <f t="shared" si="489"/>
        <v>CHECKING ELECTION RESULTS</v>
      </c>
      <c r="C656" s="398" t="str">
        <f>IF(F656="","",IF(F656=3,INDEX(Report!$A$61:$T$117,E656,20),IF(OR(F656=7,F656=8,F656=9,F656=14,F656=17),TEXT(INDEX(Report!$A$1:$T$57,E656,F656),"0%"),IF(F656=5,TEXT(INDEX(Report!$A$1:$T$57,E656,F656),"$#,##0"),INDEX(Report!$A$1:$T$57,E656,F656)))))</f>
        <v/>
      </c>
      <c r="D656" s="399" t="str">
        <f>IF(F656="","",IF(F656=2,D$1,IF(F656=3,INDEX(Report!$A$1:$T$57,E656,20),INDEX(Report!$A$61:$T$117,E656,F656)-0.2)))</f>
        <v/>
      </c>
      <c r="E656" s="398">
        <f t="shared" si="497"/>
        <v>35</v>
      </c>
      <c r="F656" s="398" t="str">
        <f t="shared" si="490"/>
        <v/>
      </c>
    </row>
    <row r="657" spans="1:6" x14ac:dyDescent="0.3">
      <c r="A657" s="401" t="str">
        <f t="shared" ref="A657" si="547">A635</f>
        <v>Checking</v>
      </c>
      <c r="B657" s="401" t="str">
        <f t="shared" si="489"/>
        <v>Handmarked Paper Ballots or Printed by Touchscreen? 2022:</v>
      </c>
      <c r="C657" s="402" t="str">
        <f>IF(F657="","",IF(F657=3,INDEX(Report!$A$61:$T$117,E657,20),IF(OR(F657=7,F657=8,F657=9,F657=14,F657=17),TEXT(INDEX(Report!$A$1:$T$57,E657,F657),"0%"),IF(F657=5,TEXT(INDEX(Report!$A$1:$T$57,E657,F657),"$#,##0"),INDEX(Report!$A$1:$T$57,E657,F657)))))</f>
        <v>Touchscreen: paper stays inside machine</v>
      </c>
      <c r="D657" s="403">
        <f>IF(F657="","",IF(F657=2,D$1,IF(F657=3,INDEX(Report!$A$1:$T$57,E657,20),INDEX(Report!$A$61:$T$117,E657,F657)-0.2)))</f>
        <v>4</v>
      </c>
      <c r="E657" s="402">
        <f t="shared" si="497"/>
        <v>35</v>
      </c>
      <c r="F657" s="402">
        <f t="shared" si="490"/>
        <v>15</v>
      </c>
    </row>
    <row r="658" spans="1:6" x14ac:dyDescent="0.3">
      <c r="A658" s="401" t="str">
        <f t="shared" ref="A658" si="548">A636</f>
        <v>Checking</v>
      </c>
      <c r="B658" s="401" t="str">
        <f t="shared" si="489"/>
        <v>Do They Audit Results by Hand Tallying Some Ballots?</v>
      </c>
      <c r="C658" s="402" t="str">
        <f>IF(F658="","",IF(F658=3,INDEX(Report!$A$61:$T$117,E658,20),IF(OR(F658=7,F658=8,F658=9,F658=14,F658=17),TEXT(INDEX(Report!$A$1:$T$57,E658,F658),"0%"),IF(F658=5,TEXT(INDEX(Report!$A$1:$T$57,E658,F658),"$#,##0"),INDEX(Report!$A$1:$T$57,E658,F658)))))</f>
        <v xml:space="preserve">Machines or by hand </v>
      </c>
      <c r="D658" s="403">
        <f>IF(F658="","",IF(F658=2,D$1,IF(F658=3,INDEX(Report!$A$1:$T$57,E658,20),INDEX(Report!$A$61:$T$117,E658,F658)-0.2)))</f>
        <v>1</v>
      </c>
      <c r="E658" s="402">
        <f t="shared" si="497"/>
        <v>35</v>
      </c>
      <c r="F658" s="402">
        <f t="shared" si="490"/>
        <v>16</v>
      </c>
    </row>
    <row r="659" spans="1:6" x14ac:dyDescent="0.3">
      <c r="A659" s="401" t="str">
        <f t="shared" ref="A659" si="549">A637</f>
        <v>Checking</v>
      </c>
      <c r="B659" s="401" t="str">
        <f t="shared" si="489"/>
        <v>How Big Is Audit Sample?</v>
      </c>
      <c r="C659" s="402" t="str">
        <f>IF(F659="","",IF(F659=3,INDEX(Report!$A$61:$T$117,E659,20),IF(OR(F659=7,F659=8,F659=9,F659=14,F659=17),TEXT(INDEX(Report!$A$1:$T$57,E659,F659),"0%"),IF(F659=5,TEXT(INDEX(Report!$A$1:$T$57,E659,F659),"$#,##0"),INDEX(Report!$A$1:$T$57,E659,F659)))))</f>
        <v>2%</v>
      </c>
      <c r="D659" s="403">
        <f>IF(F659="","",IF(F659=2,D$1,IF(F659=3,INDEX(Report!$A$1:$T$57,E659,20),INDEX(Report!$A$61:$T$117,E659,F659)-0.2)))</f>
        <v>3</v>
      </c>
      <c r="E659" s="402">
        <f t="shared" si="497"/>
        <v>35</v>
      </c>
      <c r="F659" s="402">
        <f t="shared" si="490"/>
        <v>17</v>
      </c>
    </row>
    <row r="660" spans="1:6" x14ac:dyDescent="0.3">
      <c r="A660" s="401" t="str">
        <f t="shared" ref="A660" si="550">A638</f>
        <v>Checking</v>
      </c>
      <c r="B660" s="401" t="str">
        <f t="shared" si="489"/>
        <v>Number of Contests Audited:</v>
      </c>
      <c r="C660" s="402" t="str">
        <f>IF(F660="","",IF(F660=3,INDEX(Report!$A$61:$T$117,E660,20),IF(OR(F660=7,F660=8,F660=9,F660=14,F660=17),TEXT(INDEX(Report!$A$1:$T$57,E660,F660),"0%"),IF(F660=5,TEXT(INDEX(Report!$A$1:$T$57,E660,F660),"$#,##0"),INDEX(Report!$A$1:$T$57,E660,F660)))))</f>
        <v>All</v>
      </c>
      <c r="D660" s="403">
        <f>IF(F660="","",IF(F660=2,D$1,IF(F660=3,INDEX(Report!$A$1:$T$57,E660,20),INDEX(Report!$A$61:$T$117,E660,F660)-0.2)))</f>
        <v>5</v>
      </c>
      <c r="E660" s="402">
        <f t="shared" si="497"/>
        <v>35</v>
      </c>
      <c r="F660" s="402">
        <f t="shared" si="490"/>
        <v>18</v>
      </c>
    </row>
    <row r="661" spans="1:6" x14ac:dyDescent="0.3">
      <c r="A661" s="401" t="str">
        <f t="shared" ref="A661:B661" si="551">A639</f>
        <v>Checking</v>
      </c>
      <c r="B661" s="401" t="str">
        <f t="shared" si="551"/>
        <v>Can Public Recount with Copies of Ballots?</v>
      </c>
      <c r="C661" s="402" t="str">
        <f>IF(F661="","",IF(F661=3,INDEX(Report!$A$61:$T$117,E661,20),IF(OR(F661=7,F661=8,F661=9,F661=14,F661=17),TEXT(INDEX(Report!$A$1:$T$57,E661,F661),"0%"),IF(F661=5,TEXT(INDEX(Report!$A$1:$T$57,E661,F661),"$#,##0"),INDEX(Report!$A$1:$T$57,E661,F661)))))</f>
        <v>No ballots. Availability of images unknown</v>
      </c>
      <c r="D661" s="403">
        <f>IF(F661="","",IF(F661=2,D$1,IF(F661=3,INDEX(Report!$A$1:$T$57,E661,20),INDEX(Report!$A$61:$T$117,E661,F661)-0.2)))</f>
        <v>2</v>
      </c>
      <c r="E661" s="402">
        <f t="shared" si="497"/>
        <v>35</v>
      </c>
      <c r="F661" s="402">
        <f t="shared" ref="F661" si="552">IF(F639&lt;&gt;"",F639,"")</f>
        <v>19</v>
      </c>
    </row>
    <row r="662" spans="1:6" s="397" customFormat="1" x14ac:dyDescent="0.3">
      <c r="A662" s="397" t="str">
        <f>A640</f>
        <v>State</v>
      </c>
      <c r="B662" s="397" t="str">
        <f>B640</f>
        <v>|</v>
      </c>
      <c r="C662" s="398" t="str">
        <f>IF(F662="","",IF(F662=3,INDEX(Report!$A$61:$T$117,E662,20),IF(OR(F662=7,F662=8,F662=9,F662=14,F662=17),TEXT(INDEX(Report!$A$1:$T$57,E662,F662),"0%"),IF(F662=5,TEXT(INDEX(Report!$A$1:$T$57,E662,F662),"$#,##0"),INDEX(Report!$A$1:$T$57,E662,F662)))))</f>
        <v>New Hampshire</v>
      </c>
      <c r="D662" s="399" t="str">
        <f>IF(F662="","",IF(F662=2,D$1,IF(F662=3,INDEX(Report!$A$1:$T$57,E662,20),INDEX(Report!$A$61:$T$117,E662,F662)-0.2)))</f>
        <v>Score (Scale 0-5)</v>
      </c>
      <c r="E662" s="398">
        <f t="shared" si="497"/>
        <v>36</v>
      </c>
      <c r="F662" s="398">
        <f>IF(F640&lt;&gt;"",F640,"")</f>
        <v>2</v>
      </c>
    </row>
    <row r="663" spans="1:6" s="397" customFormat="1" x14ac:dyDescent="0.3">
      <c r="A663" s="397" t="str">
        <f>A641</f>
        <v>Grade</v>
      </c>
      <c r="B663" s="397" t="str">
        <f t="shared" ref="B663:B683" si="553">B641</f>
        <v>Overall Grade, Total score is on scale 0-80 (item scores are 0-5)</v>
      </c>
      <c r="C663" s="398" t="str">
        <f>IF(F663="","",IF(F663=3,INDEX(Report!$A$61:$T$117,E663,20),IF(OR(F663=7,F663=8,F663=9,F663=14,F663=17),TEXT(INDEX(Report!$A$1:$T$57,E663,F663),"0%"),IF(F663=5,TEXT(INDEX(Report!$A$1:$T$57,E663,F663),"$#,##0"),INDEX(Report!$A$1:$T$57,E663,F663)))))</f>
        <v>C</v>
      </c>
      <c r="D663" s="399">
        <f>IF(F663="","",IF(F663=2,D$1,IF(F663=3,INDEX(Report!$A$1:$T$57,E663,20),INDEX(Report!$A$61:$T$117,E663,F663)-0.2)))</f>
        <v>15.340183152691441</v>
      </c>
      <c r="E663" s="398">
        <f t="shared" si="497"/>
        <v>36</v>
      </c>
      <c r="F663" s="398">
        <f t="shared" ref="F663:F683" si="554">IF(F641&lt;&gt;"",F641,"")</f>
        <v>3</v>
      </c>
    </row>
    <row r="664" spans="1:6" s="397" customFormat="1" x14ac:dyDescent="0.3">
      <c r="A664" s="397" t="str">
        <f t="shared" ref="A664" si="555">A642</f>
        <v>Campaigns</v>
      </c>
      <c r="B664" s="397" t="str">
        <f t="shared" si="553"/>
        <v>CAMPAIGNS</v>
      </c>
      <c r="C664" s="398" t="str">
        <f>IF(F664="","",IF(F664=3,INDEX(Report!$A$61:$T$117,E664,20),IF(OR(F664=7,F664=8,F664=9,F664=14,F664=17),TEXT(INDEX(Report!$A$1:$T$57,E664,F664),"0%"),IF(F664=5,TEXT(INDEX(Report!$A$1:$T$57,E664,F664),"$#,##0"),INDEX(Report!$A$1:$T$57,E664,F664)))))</f>
        <v/>
      </c>
      <c r="D664" s="399" t="str">
        <f>IF(F664="","",IF(F664=2,D$1,IF(F664=3,INDEX(Report!$A$1:$T$57,E664,20),INDEX(Report!$A$61:$T$117,E664,F664)-0.2)))</f>
        <v/>
      </c>
      <c r="E664" s="398">
        <f t="shared" si="497"/>
        <v>36</v>
      </c>
      <c r="F664" s="398" t="str">
        <f t="shared" si="554"/>
        <v/>
      </c>
    </row>
    <row r="665" spans="1:6" x14ac:dyDescent="0.3">
      <c r="A665" s="401" t="str">
        <f t="shared" ref="A665" si="556">A643</f>
        <v>Campaigns</v>
      </c>
      <c r="B665" s="401" t="str">
        <f t="shared" si="553"/>
        <v>Nonpartisan or Bipartisan Redistricting to Avoid Gerrymanders</v>
      </c>
      <c r="C665" s="402" t="str">
        <f>IF(F665="","",IF(F665=3,INDEX(Report!$A$61:$T$117,E665,20),IF(OR(F665=7,F665=8,F665=9,F665=14,F665=17),TEXT(INDEX(Report!$A$1:$T$57,E665,F665),"0%"),IF(F665=5,TEXT(INDEX(Report!$A$1:$T$57,E665,F665),"$#,##0"),INDEX(Report!$A$1:$T$57,E665,F665)))))</f>
        <v>No</v>
      </c>
      <c r="D665" s="403">
        <f>IF(F665="","",IF(F665=2,D$1,IF(F665=3,INDEX(Report!$A$1:$T$57,E665,20),INDEX(Report!$A$61:$T$117,E665,F665)-0.2)))</f>
        <v>0</v>
      </c>
      <c r="E665" s="402">
        <f t="shared" si="497"/>
        <v>36</v>
      </c>
      <c r="F665" s="402">
        <f t="shared" si="554"/>
        <v>4</v>
      </c>
    </row>
    <row r="666" spans="1:6" x14ac:dyDescent="0.3">
      <c r="A666" s="401" t="str">
        <f t="shared" ref="A666" si="557">A644</f>
        <v>Campaigns</v>
      </c>
      <c r="B666" s="401" t="str">
        <f t="shared" si="553"/>
        <v>Contribution Limit per 4 Years per Candidate</v>
      </c>
      <c r="C666" s="402" t="str">
        <f>IF(F666="","",IF(F666=3,INDEX(Report!$A$61:$T$117,E666,20),IF(OR(F666=7,F666=8,F666=9,F666=14,F666=17),TEXT(INDEX(Report!$A$1:$T$57,E666,F666),"0%"),IF(F666=5,TEXT(INDEX(Report!$A$1:$T$57,E666,F666),"$#,##0"),INDEX(Report!$A$1:$T$57,E666,F666)))))</f>
        <v>$15,000</v>
      </c>
      <c r="D666" s="403">
        <f>IF(F666="","",IF(F666=2,D$1,IF(F666=3,INDEX(Report!$A$1:$T$57,E666,20),INDEX(Report!$A$61:$T$117,E666,F666)-0.2)))</f>
        <v>1</v>
      </c>
      <c r="E666" s="402">
        <f t="shared" si="497"/>
        <v>36</v>
      </c>
      <c r="F666" s="402">
        <f t="shared" si="554"/>
        <v>5</v>
      </c>
    </row>
    <row r="667" spans="1:6" x14ac:dyDescent="0.3">
      <c r="A667" s="401" t="str">
        <f t="shared" ref="A667" si="558">A645</f>
        <v>Campaigns</v>
      </c>
      <c r="B667" s="401" t="str">
        <f t="shared" si="553"/>
        <v>Public Campaign Finance for Governor+Legislature:</v>
      </c>
      <c r="C667" s="402" t="str">
        <f>IF(F667="","",IF(F667=3,INDEX(Report!$A$61:$T$117,E667,20),IF(OR(F667=7,F667=8,F667=9,F667=14,F667=17),TEXT(INDEX(Report!$A$1:$T$57,E667,F667),"0%"),IF(F667=5,TEXT(INDEX(Report!$A$1:$T$57,E667,F667),"$#,##0"),INDEX(Report!$A$1:$T$57,E667,F667)))))</f>
        <v>Neither</v>
      </c>
      <c r="D667" s="403">
        <f>IF(F667="","",IF(F667=2,D$1,IF(F667=3,INDEX(Report!$A$1:$T$57,E667,20),INDEX(Report!$A$61:$T$117,E667,F667)-0.2)))</f>
        <v>0</v>
      </c>
      <c r="E667" s="402">
        <f t="shared" ref="E667:E730" si="559">E645+1</f>
        <v>36</v>
      </c>
      <c r="F667" s="402">
        <f t="shared" si="554"/>
        <v>6</v>
      </c>
    </row>
    <row r="668" spans="1:6" s="397" customFormat="1" x14ac:dyDescent="0.3">
      <c r="A668" s="397" t="str">
        <f t="shared" ref="A668" si="560">A646</f>
        <v>Turnout</v>
      </c>
      <c r="B668" s="397" t="str">
        <f t="shared" si="553"/>
        <v>TURNOUT</v>
      </c>
      <c r="C668" s="398" t="str">
        <f>IF(F668="","",IF(F668=3,INDEX(Report!$A$61:$T$117,E668,20),IF(OR(F668=7,F668=8,F668=9,F668=14,F668=17),TEXT(INDEX(Report!$A$1:$T$57,E668,F668),"0%"),IF(F668=5,TEXT(INDEX(Report!$A$1:$T$57,E668,F668),"$#,##0"),INDEX(Report!$A$1:$T$57,E668,F668)))))</f>
        <v/>
      </c>
      <c r="D668" s="399" t="str">
        <f>IF(F668="","",IF(F668=2,D$1,IF(F668=3,INDEX(Report!$A$1:$T$57,E668,20),INDEX(Report!$A$61:$T$117,E668,F668)-0.2)))</f>
        <v/>
      </c>
      <c r="E668" s="398">
        <f t="shared" si="559"/>
        <v>36</v>
      </c>
      <c r="F668" s="398" t="str">
        <f t="shared" si="554"/>
        <v/>
      </c>
    </row>
    <row r="669" spans="1:6" x14ac:dyDescent="0.3">
      <c r="A669" s="401" t="str">
        <f t="shared" ref="A669" si="561">A647</f>
        <v>Turnout</v>
      </c>
      <c r="B669" s="401" t="str">
        <f t="shared" si="553"/>
        <v>Turnout: % of Voting-age Citizens: 2020:</v>
      </c>
      <c r="C669" s="402" t="str">
        <f>IF(F669="","",IF(F669=3,INDEX(Report!$A$61:$T$117,E669,20),IF(OR(F669=7,F669=8,F669=9,F669=14,F669=17),TEXT(INDEX(Report!$A$1:$T$57,E669,F669),"0%"),IF(F669=5,TEXT(INDEX(Report!$A$1:$T$57,E669,F669),"$#,##0"),INDEX(Report!$A$1:$T$57,E669,F669)))))</f>
        <v>75%</v>
      </c>
      <c r="D669" s="403">
        <f>IF(F669="","",IF(F669=2,D$1,IF(F669=3,INDEX(Report!$A$1:$T$57,E669,20),INDEX(Report!$A$61:$T$117,E669,F669)-0.2)))</f>
        <v>4.0985442275901516</v>
      </c>
      <c r="E669" s="402">
        <f t="shared" si="559"/>
        <v>36</v>
      </c>
      <c r="F669" s="402">
        <f t="shared" si="554"/>
        <v>7</v>
      </c>
    </row>
    <row r="670" spans="1:6" x14ac:dyDescent="0.3">
      <c r="A670" s="401" t="str">
        <f t="shared" ref="A670" si="562">A648</f>
        <v>Turnout</v>
      </c>
      <c r="B670" s="401" t="str">
        <f t="shared" si="553"/>
        <v>Ratio of 18-24 Turnout to 25+ Turnout: 2020:</v>
      </c>
      <c r="C670" s="402" t="str">
        <f>IF(F670="","",IF(F670=3,INDEX(Report!$A$61:$T$117,E670,20),IF(OR(F670=7,F670=8,F670=9,F670=14,F670=17),TEXT(INDEX(Report!$A$1:$T$57,E670,F670),"0%"),IF(F670=5,TEXT(INDEX(Report!$A$1:$T$57,E670,F670),"$#,##0"),INDEX(Report!$A$1:$T$57,E670,F670)))))</f>
        <v>83%</v>
      </c>
      <c r="D670" s="403">
        <f>IF(F670="","",IF(F670=2,D$1,IF(F670=3,INDEX(Report!$A$1:$T$57,E670,20),INDEX(Report!$A$61:$T$117,E670,F670)-0.2)))</f>
        <v>3.2962787550310546</v>
      </c>
      <c r="E670" s="402">
        <f t="shared" si="559"/>
        <v>36</v>
      </c>
      <c r="F670" s="402">
        <f t="shared" si="554"/>
        <v>8</v>
      </c>
    </row>
    <row r="671" spans="1:6" x14ac:dyDescent="0.3">
      <c r="A671" s="401" t="str">
        <f t="shared" ref="A671" si="563">A649</f>
        <v>Turnout</v>
      </c>
      <c r="B671" s="401" t="str">
        <f t="shared" si="553"/>
        <v>Ratio of Minority Turnout to White Turnout: 2020:</v>
      </c>
      <c r="C671" s="402" t="str">
        <f>IF(F671="","",IF(F671=3,INDEX(Report!$A$61:$T$117,E671,20),IF(OR(F671=7,F671=8,F671=9,F671=14,F671=17),TEXT(INDEX(Report!$A$1:$T$57,E671,F671),"0%"),IF(F671=5,TEXT(INDEX(Report!$A$1:$T$57,E671,F671),"$#,##0"),INDEX(Report!$A$1:$T$57,E671,F671)))))</f>
        <v>61%</v>
      </c>
      <c r="D671" s="403">
        <f>IF(F671="","",IF(F671=2,D$1,IF(F671=3,INDEX(Report!$A$1:$T$57,E671,20),INDEX(Report!$A$61:$T$117,E671,F671)-0.2)))</f>
        <v>0.94536017007023321</v>
      </c>
      <c r="E671" s="402">
        <f t="shared" si="559"/>
        <v>36</v>
      </c>
      <c r="F671" s="402">
        <f t="shared" si="554"/>
        <v>9</v>
      </c>
    </row>
    <row r="672" spans="1:6" s="397" customFormat="1" x14ac:dyDescent="0.3">
      <c r="A672" s="397" t="str">
        <f t="shared" ref="A672" si="564">A650</f>
        <v>Access</v>
      </c>
      <c r="B672" s="397" t="str">
        <f t="shared" si="553"/>
        <v>ACCESS TO VOTING</v>
      </c>
      <c r="C672" s="398" t="str">
        <f>IF(F672="","",IF(F672=3,INDEX(Report!$A$61:$T$117,E672,20),IF(OR(F672=7,F672=8,F672=9,F672=14,F672=17),TEXT(INDEX(Report!$A$1:$T$57,E672,F672),"0%"),IF(F672=5,TEXT(INDEX(Report!$A$1:$T$57,E672,F672),"$#,##0"),INDEX(Report!$A$1:$T$57,E672,F672)))))</f>
        <v/>
      </c>
      <c r="D672" s="399" t="str">
        <f>IF(F672="","",IF(F672=2,D$1,IF(F672=3,INDEX(Report!$A$1:$T$57,E672,20),INDEX(Report!$A$61:$T$117,E672,F672)-0.2)))</f>
        <v/>
      </c>
      <c r="E672" s="398">
        <f t="shared" si="559"/>
        <v>36</v>
      </c>
      <c r="F672" s="398" t="str">
        <f t="shared" si="554"/>
        <v/>
      </c>
    </row>
    <row r="673" spans="1:6" x14ac:dyDescent="0.3">
      <c r="A673" s="401" t="str">
        <f t="shared" ref="A673" si="565">A651</f>
        <v>Access</v>
      </c>
      <c r="B673" s="401" t="str">
        <f t="shared" si="553"/>
        <v>Weekend Early Voting: State Minimum 2021:</v>
      </c>
      <c r="C673" s="402" t="str">
        <f>IF(F673="","",IF(F673=3,INDEX(Report!$A$61:$T$117,E673,20),IF(OR(F673=7,F673=8,F673=9,F673=14,F673=17),TEXT(INDEX(Report!$A$1:$T$57,E673,F673),"0%"),IF(F673=5,TEXT(INDEX(Report!$A$1:$T$57,E673,F673),"$#,##0"),INDEX(Report!$A$1:$T$57,E673,F673)))))</f>
        <v>No law</v>
      </c>
      <c r="D673" s="403">
        <f>IF(F673="","",IF(F673=2,D$1,IF(F673=3,INDEX(Report!$A$1:$T$57,E673,20),INDEX(Report!$A$61:$T$117,E673,F673)-0.2)))</f>
        <v>0</v>
      </c>
      <c r="E673" s="402">
        <f t="shared" si="559"/>
        <v>36</v>
      </c>
      <c r="F673" s="402">
        <f t="shared" si="554"/>
        <v>10</v>
      </c>
    </row>
    <row r="674" spans="1:6" x14ac:dyDescent="0.3">
      <c r="A674" s="401" t="str">
        <f t="shared" ref="A674" si="566">A652</f>
        <v>Access</v>
      </c>
      <c r="B674" s="401" t="str">
        <f t="shared" si="553"/>
        <v>Access to Vote by Mail (VBM): 2020:</v>
      </c>
      <c r="C674" s="402" t="str">
        <f>IF(F674="","",IF(F674=3,INDEX(Report!$A$61:$T$117,E674,20),IF(OR(F674=7,F674=8,F674=9,F674=14,F674=17),TEXT(INDEX(Report!$A$1:$T$57,E674,F674),"0%"),IF(F674=5,TEXT(INDEX(Report!$A$1:$T$57,E674,F674),"$#,##0"),INDEX(Report!$A$1:$T$57,E674,F674)))))</f>
        <v>Broad VBM: if Voter asks</v>
      </c>
      <c r="D674" s="403">
        <f>IF(F674="","",IF(F674=2,D$1,IF(F674=3,INDEX(Report!$A$1:$T$57,E674,20),INDEX(Report!$A$61:$T$117,E674,F674)-0.2)))</f>
        <v>1</v>
      </c>
      <c r="E674" s="402">
        <f t="shared" si="559"/>
        <v>36</v>
      </c>
      <c r="F674" s="402">
        <f t="shared" si="554"/>
        <v>11</v>
      </c>
    </row>
    <row r="675" spans="1:6" x14ac:dyDescent="0.3">
      <c r="A675" s="401" t="str">
        <f t="shared" ref="A675" si="567">A653</f>
        <v>Access</v>
      </c>
      <c r="B675" s="401" t="str">
        <f t="shared" si="553"/>
        <v>Number of Days when Voters Can Cure Signature Problems after Election Day:</v>
      </c>
      <c r="C675" s="402" t="str">
        <f>IF(F675="","",IF(F675=3,INDEX(Report!$A$61:$T$117,E675,20),IF(OR(F675=7,F675=8,F675=9,F675=14,F675=17),TEXT(INDEX(Report!$A$1:$T$57,E675,F675),"0%"),IF(F675=5,TEXT(INDEX(Report!$A$1:$T$57,E675,F675),"$#,##0"),INDEX(Report!$A$1:$T$57,E675,F675)))))</f>
        <v>No cure</v>
      </c>
      <c r="D675" s="403">
        <f>IF(F675="","",IF(F675=2,D$1,IF(F675=3,INDEX(Report!$A$1:$T$57,E675,20),INDEX(Report!$A$61:$T$117,E675,F675)-0.2)))</f>
        <v>0</v>
      </c>
      <c r="E675" s="402">
        <f t="shared" si="559"/>
        <v>36</v>
      </c>
      <c r="F675" s="402">
        <f t="shared" si="554"/>
        <v>12</v>
      </c>
    </row>
    <row r="676" spans="1:6" x14ac:dyDescent="0.3">
      <c r="A676" s="401" t="str">
        <f t="shared" ref="A676" si="568">A654</f>
        <v>Access</v>
      </c>
      <c r="B676" s="401" t="str">
        <f t="shared" si="553"/>
        <v>Do They Maintain VBM List Well with Address Changes &amp; Deaths?</v>
      </c>
      <c r="C676" s="402" t="str">
        <f>IF(F676="","",IF(F676=3,INDEX(Report!$A$61:$T$117,E676,20),IF(OR(F676=7,F676=8,F676=9,F676=14,F676=17),TEXT(INDEX(Report!$A$1:$T$57,E676,F676),"0%"),IF(F676=5,TEXT(INDEX(Report!$A$1:$T$57,E676,F676),"$#,##0"),INDEX(Report!$A$1:$T$57,E676,F676)))))</f>
        <v>No</v>
      </c>
      <c r="D676" s="403">
        <f>IF(F676="","",IF(F676=2,D$1,IF(F676=3,INDEX(Report!$A$1:$T$57,E676,20),INDEX(Report!$A$61:$T$117,E676,F676)-0.2)))</f>
        <v>0</v>
      </c>
      <c r="E676" s="402">
        <f t="shared" si="559"/>
        <v>36</v>
      </c>
      <c r="F676" s="402">
        <f t="shared" si="554"/>
        <v>13</v>
      </c>
    </row>
    <row r="677" spans="1:6" x14ac:dyDescent="0.3">
      <c r="A677" s="401" t="str">
        <f t="shared" ref="A677" si="569">A655</f>
        <v>Access</v>
      </c>
      <c r="B677" s="401" t="str">
        <f t="shared" si="553"/>
        <v>Extent of Review of VBM: Rejection Rate: 2018:</v>
      </c>
      <c r="C677" s="402" t="str">
        <f>IF(F677="","",IF(F677=3,INDEX(Report!$A$61:$T$117,E677,20),IF(OR(F677=7,F677=8,F677=9,F677=14,F677=17),TEXT(INDEX(Report!$A$1:$T$57,E677,F677),"0%"),IF(F677=5,TEXT(INDEX(Report!$A$1:$T$57,E677,F677),"$#,##0"),INDEX(Report!$A$1:$T$57,E677,F677)))))</f>
        <v>No signature checks</v>
      </c>
      <c r="D677" s="403">
        <f>IF(F677="","",IF(F677=2,D$1,IF(F677=3,INDEX(Report!$A$1:$T$57,E677,20),INDEX(Report!$A$61:$T$117,E677,F677)-0.2)))</f>
        <v>0</v>
      </c>
      <c r="E677" s="402">
        <f t="shared" si="559"/>
        <v>36</v>
      </c>
      <c r="F677" s="402">
        <f t="shared" si="554"/>
        <v>14</v>
      </c>
    </row>
    <row r="678" spans="1:6" s="397" customFormat="1" x14ac:dyDescent="0.3">
      <c r="A678" s="397" t="str">
        <f t="shared" ref="A678" si="570">A656</f>
        <v>Checking</v>
      </c>
      <c r="B678" s="397" t="str">
        <f t="shared" si="553"/>
        <v>CHECKING ELECTION RESULTS</v>
      </c>
      <c r="C678" s="398" t="str">
        <f>IF(F678="","",IF(F678=3,INDEX(Report!$A$61:$T$117,E678,20),IF(OR(F678=7,F678=8,F678=9,F678=14,F678=17),TEXT(INDEX(Report!$A$1:$T$57,E678,F678),"0%"),IF(F678=5,TEXT(INDEX(Report!$A$1:$T$57,E678,F678),"$#,##0"),INDEX(Report!$A$1:$T$57,E678,F678)))))</f>
        <v/>
      </c>
      <c r="D678" s="399" t="str">
        <f>IF(F678="","",IF(F678=2,D$1,IF(F678=3,INDEX(Report!$A$1:$T$57,E678,20),INDEX(Report!$A$61:$T$117,E678,F678)-0.2)))</f>
        <v/>
      </c>
      <c r="E678" s="398">
        <f t="shared" si="559"/>
        <v>36</v>
      </c>
      <c r="F678" s="398" t="str">
        <f t="shared" si="554"/>
        <v/>
      </c>
    </row>
    <row r="679" spans="1:6" x14ac:dyDescent="0.3">
      <c r="A679" s="401" t="str">
        <f t="shared" ref="A679" si="571">A657</f>
        <v>Checking</v>
      </c>
      <c r="B679" s="401" t="str">
        <f t="shared" si="553"/>
        <v>Handmarked Paper Ballots or Printed by Touchscreen? 2022:</v>
      </c>
      <c r="C679" s="402" t="str">
        <f>IF(F679="","",IF(F679=3,INDEX(Report!$A$61:$T$117,E679,20),IF(OR(F679=7,F679=8,F679=9,F679=14,F679=17),TEXT(INDEX(Report!$A$1:$T$57,E679,F679),"0%"),IF(F679=5,TEXT(INDEX(Report!$A$1:$T$57,E679,F679),"$#,##0"),INDEX(Report!$A$1:$T$57,E679,F679)))))</f>
        <v>Handmark. Touchscreen can print ballot for accessibility</v>
      </c>
      <c r="D679" s="403">
        <f>IF(F679="","",IF(F679=2,D$1,IF(F679=3,INDEX(Report!$A$1:$T$57,E679,20),INDEX(Report!$A$61:$T$117,E679,F679)-0.2)))</f>
        <v>5</v>
      </c>
      <c r="E679" s="402">
        <f t="shared" si="559"/>
        <v>36</v>
      </c>
      <c r="F679" s="402">
        <f t="shared" si="554"/>
        <v>15</v>
      </c>
    </row>
    <row r="680" spans="1:6" x14ac:dyDescent="0.3">
      <c r="A680" s="401" t="str">
        <f t="shared" ref="A680" si="572">A658</f>
        <v>Checking</v>
      </c>
      <c r="B680" s="401" t="str">
        <f t="shared" si="553"/>
        <v>Do They Audit Results by Hand Tallying Some Ballots?</v>
      </c>
      <c r="C680" s="402" t="str">
        <f>IF(F680="","",IF(F680=3,INDEX(Report!$A$61:$T$117,E680,20),IF(OR(F680=7,F680=8,F680=9,F680=14,F680=17),TEXT(INDEX(Report!$A$1:$T$57,E680,F680),"0%"),IF(F680=5,TEXT(INDEX(Report!$A$1:$T$57,E680,F680),"$#,##0"),INDEX(Report!$A$1:$T$57,E680,F680)))))</f>
        <v>No audit</v>
      </c>
      <c r="D680" s="403">
        <f>IF(F680="","",IF(F680=2,D$1,IF(F680=3,INDEX(Report!$A$1:$T$57,E680,20),INDEX(Report!$A$61:$T$117,E680,F680)-0.2)))</f>
        <v>0</v>
      </c>
      <c r="E680" s="402">
        <f t="shared" si="559"/>
        <v>36</v>
      </c>
      <c r="F680" s="402">
        <f t="shared" si="554"/>
        <v>16</v>
      </c>
    </row>
    <row r="681" spans="1:6" x14ac:dyDescent="0.3">
      <c r="A681" s="401" t="str">
        <f t="shared" ref="A681" si="573">A659</f>
        <v>Checking</v>
      </c>
      <c r="B681" s="401" t="str">
        <f t="shared" si="553"/>
        <v>How Big Is Audit Sample?</v>
      </c>
      <c r="C681" s="402" t="str">
        <f>IF(F681="","",IF(F681=3,INDEX(Report!$A$61:$T$117,E681,20),IF(OR(F681=7,F681=8,F681=9,F681=14,F681=17),TEXT(INDEX(Report!$A$1:$T$57,E681,F681),"0%"),IF(F681=5,TEXT(INDEX(Report!$A$1:$T$57,E681,F681),"$#,##0"),INDEX(Report!$A$1:$T$57,E681,F681)))))</f>
        <v>No audit</v>
      </c>
      <c r="D681" s="403">
        <f>IF(F681="","",IF(F681=2,D$1,IF(F681=3,INDEX(Report!$A$1:$T$57,E681,20),INDEX(Report!$A$61:$T$117,E681,F681)-0.2)))</f>
        <v>0</v>
      </c>
      <c r="E681" s="402">
        <f t="shared" si="559"/>
        <v>36</v>
      </c>
      <c r="F681" s="402">
        <f t="shared" si="554"/>
        <v>17</v>
      </c>
    </row>
    <row r="682" spans="1:6" x14ac:dyDescent="0.3">
      <c r="A682" s="401" t="str">
        <f t="shared" ref="A682" si="574">A660</f>
        <v>Checking</v>
      </c>
      <c r="B682" s="401" t="str">
        <f t="shared" si="553"/>
        <v>Number of Contests Audited:</v>
      </c>
      <c r="C682" s="402" t="str">
        <f>IF(F682="","",IF(F682=3,INDEX(Report!$A$61:$T$117,E682,20),IF(OR(F682=7,F682=8,F682=9,F682=14,F682=17),TEXT(INDEX(Report!$A$1:$T$57,E682,F682),"0%"),IF(F682=5,TEXT(INDEX(Report!$A$1:$T$57,E682,F682),"$#,##0"),INDEX(Report!$A$1:$T$57,E682,F682)))))</f>
        <v>No audit</v>
      </c>
      <c r="D682" s="403">
        <f>IF(F682="","",IF(F682=2,D$1,IF(F682=3,INDEX(Report!$A$1:$T$57,E682,20),INDEX(Report!$A$61:$T$117,E682,F682)-0.2)))</f>
        <v>0</v>
      </c>
      <c r="E682" s="402">
        <f t="shared" si="559"/>
        <v>36</v>
      </c>
      <c r="F682" s="402">
        <f t="shared" si="554"/>
        <v>18</v>
      </c>
    </row>
    <row r="683" spans="1:6" x14ac:dyDescent="0.3">
      <c r="A683" s="401" t="str">
        <f t="shared" ref="A683" si="575">A661</f>
        <v>Checking</v>
      </c>
      <c r="B683" s="401" t="str">
        <f t="shared" si="553"/>
        <v>Can Public Recount with Copies of Ballots?</v>
      </c>
      <c r="C683" s="402" t="str">
        <f>IF(F683="","",IF(F683=3,INDEX(Report!$A$61:$T$117,E683,20),IF(OR(F683=7,F683=8,F683=9,F683=14,F683=17),TEXT(INDEX(Report!$A$1:$T$57,E683,F683),"0%"),IF(F683=5,TEXT(INDEX(Report!$A$1:$T$57,E683,F683),"$#,##0"),INDEX(Report!$A$1:$T$57,E683,F683)))))</f>
        <v>No ballots or images</v>
      </c>
      <c r="D683" s="403">
        <f>IF(F683="","",IF(F683=2,D$1,IF(F683=3,INDEX(Report!$A$1:$T$57,E683,20),INDEX(Report!$A$61:$T$117,E683,F683)-0.2)))</f>
        <v>0</v>
      </c>
      <c r="E683" s="402">
        <f t="shared" si="559"/>
        <v>36</v>
      </c>
      <c r="F683" s="402">
        <f t="shared" si="554"/>
        <v>19</v>
      </c>
    </row>
    <row r="684" spans="1:6" s="397" customFormat="1" x14ac:dyDescent="0.3">
      <c r="A684" s="397" t="str">
        <f>A662</f>
        <v>State</v>
      </c>
      <c r="B684" s="397" t="str">
        <f>B662</f>
        <v>|</v>
      </c>
      <c r="C684" s="398" t="str">
        <f>IF(F684="","",IF(F684=3,INDEX(Report!$A$61:$T$117,E684,20),IF(OR(F684=7,F684=8,F684=9,F684=14,F684=17),TEXT(INDEX(Report!$A$1:$T$57,E684,F684),"0%"),IF(F684=5,TEXT(INDEX(Report!$A$1:$T$57,E684,F684),"$#,##0"),INDEX(Report!$A$1:$T$57,E684,F684)))))</f>
        <v>New Jersey</v>
      </c>
      <c r="D684" s="399" t="str">
        <f>IF(F684="","",IF(F684=2,D$1,IF(F684=3,INDEX(Report!$A$1:$T$57,E684,20),INDEX(Report!$A$61:$T$117,E684,F684)-0.2)))</f>
        <v>Score (Scale 0-5)</v>
      </c>
      <c r="E684" s="398">
        <f t="shared" si="559"/>
        <v>37</v>
      </c>
      <c r="F684" s="398">
        <f>IF(F662&lt;&gt;"",F662,"")</f>
        <v>2</v>
      </c>
    </row>
    <row r="685" spans="1:6" s="397" customFormat="1" x14ac:dyDescent="0.3">
      <c r="A685" s="397" t="str">
        <f>A663</f>
        <v>Grade</v>
      </c>
      <c r="B685" s="397" t="str">
        <f t="shared" ref="B685:B705" si="576">B663</f>
        <v>Overall Grade, Total score is on scale 0-80 (item scores are 0-5)</v>
      </c>
      <c r="C685" s="398" t="str">
        <f>IF(F685="","",IF(F685=3,INDEX(Report!$A$61:$T$117,E685,20),IF(OR(F685=7,F685=8,F685=9,F685=14,F685=17),TEXT(INDEX(Report!$A$1:$T$57,E685,F685),"0%"),IF(F685=5,TEXT(INDEX(Report!$A$1:$T$57,E685,F685),"$#,##0"),INDEX(Report!$A$1:$T$57,E685,F685)))))</f>
        <v>A</v>
      </c>
      <c r="D685" s="399">
        <f>IF(F685="","",IF(F685=2,D$1,IF(F685=3,INDEX(Report!$A$1:$T$57,E685,20),INDEX(Report!$A$61:$T$117,E685,F685)-0.2)))</f>
        <v>44.366343623816455</v>
      </c>
      <c r="E685" s="398">
        <f t="shared" si="559"/>
        <v>37</v>
      </c>
      <c r="F685" s="398">
        <f t="shared" ref="F685:F705" si="577">IF(F663&lt;&gt;"",F663,"")</f>
        <v>3</v>
      </c>
    </row>
    <row r="686" spans="1:6" s="397" customFormat="1" x14ac:dyDescent="0.3">
      <c r="A686" s="397" t="str">
        <f t="shared" ref="A686" si="578">A664</f>
        <v>Campaigns</v>
      </c>
      <c r="B686" s="397" t="str">
        <f t="shared" si="576"/>
        <v>CAMPAIGNS</v>
      </c>
      <c r="C686" s="398" t="str">
        <f>IF(F686="","",IF(F686=3,INDEX(Report!$A$61:$T$117,E686,20),IF(OR(F686=7,F686=8,F686=9,F686=14,F686=17),TEXT(INDEX(Report!$A$1:$T$57,E686,F686),"0%"),IF(F686=5,TEXT(INDEX(Report!$A$1:$T$57,E686,F686),"$#,##0"),INDEX(Report!$A$1:$T$57,E686,F686)))))</f>
        <v/>
      </c>
      <c r="D686" s="399" t="str">
        <f>IF(F686="","",IF(F686=2,D$1,IF(F686=3,INDEX(Report!$A$1:$T$57,E686,20),INDEX(Report!$A$61:$T$117,E686,F686)-0.2)))</f>
        <v/>
      </c>
      <c r="E686" s="398">
        <f t="shared" si="559"/>
        <v>37</v>
      </c>
      <c r="F686" s="398" t="str">
        <f t="shared" si="577"/>
        <v/>
      </c>
    </row>
    <row r="687" spans="1:6" x14ac:dyDescent="0.3">
      <c r="A687" s="401" t="str">
        <f t="shared" ref="A687" si="579">A665</f>
        <v>Campaigns</v>
      </c>
      <c r="B687" s="401" t="str">
        <f t="shared" si="576"/>
        <v>Nonpartisan or Bipartisan Redistricting to Avoid Gerrymanders</v>
      </c>
      <c r="C687" s="402" t="str">
        <f>IF(F687="","",IF(F687=3,INDEX(Report!$A$61:$T$117,E687,20),IF(OR(F687=7,F687=8,F687=9,F687=14,F687=17),TEXT(INDEX(Report!$A$1:$T$57,E687,F687),"0%"),IF(F687=5,TEXT(INDEX(Report!$A$1:$T$57,E687,F687),"$#,##0"),INDEX(Report!$A$1:$T$57,E687,F687)))))</f>
        <v>Yes</v>
      </c>
      <c r="D687" s="403">
        <f>IF(F687="","",IF(F687=2,D$1,IF(F687=3,INDEX(Report!$A$1:$T$57,E687,20),INDEX(Report!$A$61:$T$117,E687,F687)-0.2)))</f>
        <v>5</v>
      </c>
      <c r="E687" s="402">
        <f t="shared" si="559"/>
        <v>37</v>
      </c>
      <c r="F687" s="402">
        <f t="shared" si="577"/>
        <v>4</v>
      </c>
    </row>
    <row r="688" spans="1:6" x14ac:dyDescent="0.3">
      <c r="A688" s="401" t="str">
        <f t="shared" ref="A688" si="580">A666</f>
        <v>Campaigns</v>
      </c>
      <c r="B688" s="401" t="str">
        <f t="shared" si="576"/>
        <v>Contribution Limit per 4 Years per Candidate</v>
      </c>
      <c r="C688" s="402" t="str">
        <f>IF(F688="","",IF(F688=3,INDEX(Report!$A$61:$T$117,E688,20),IF(OR(F688=7,F688=8,F688=9,F688=14,F688=17),TEXT(INDEX(Report!$A$1:$T$57,E688,F688),"0%"),IF(F688=5,TEXT(INDEX(Report!$A$1:$T$57,E688,F688),"$#,##0"),INDEX(Report!$A$1:$T$57,E688,F688)))))</f>
        <v>$7,800</v>
      </c>
      <c r="D688" s="403">
        <f>IF(F688="","",IF(F688=2,D$1,IF(F688=3,INDEX(Report!$A$1:$T$57,E688,20),INDEX(Report!$A$61:$T$117,E688,F688)-0.2)))</f>
        <v>1.1000000000000001</v>
      </c>
      <c r="E688" s="402">
        <f t="shared" si="559"/>
        <v>37</v>
      </c>
      <c r="F688" s="402">
        <f t="shared" si="577"/>
        <v>5</v>
      </c>
    </row>
    <row r="689" spans="1:6" x14ac:dyDescent="0.3">
      <c r="A689" s="401" t="str">
        <f t="shared" ref="A689" si="581">A667</f>
        <v>Campaigns</v>
      </c>
      <c r="B689" s="401" t="str">
        <f t="shared" si="576"/>
        <v>Public Campaign Finance for Governor+Legislature:</v>
      </c>
      <c r="C689" s="402" t="str">
        <f>IF(F689="","",IF(F689=3,INDEX(Report!$A$61:$T$117,E689,20),IF(OR(F689=7,F689=8,F689=9,F689=14,F689=17),TEXT(INDEX(Report!$A$1:$T$57,E689,F689),"0%"),IF(F689=5,TEXT(INDEX(Report!$A$1:$T$57,E689,F689),"$#,##0"),INDEX(Report!$A$1:$T$57,E689,F689)))))</f>
        <v>Governor</v>
      </c>
      <c r="D689" s="403">
        <f>IF(F689="","",IF(F689=2,D$1,IF(F689=3,INDEX(Report!$A$1:$T$57,E689,20),INDEX(Report!$A$61:$T$117,E689,F689)-0.2)))</f>
        <v>3</v>
      </c>
      <c r="E689" s="402">
        <f t="shared" si="559"/>
        <v>37</v>
      </c>
      <c r="F689" s="402">
        <f t="shared" si="577"/>
        <v>6</v>
      </c>
    </row>
    <row r="690" spans="1:6" s="397" customFormat="1" x14ac:dyDescent="0.3">
      <c r="A690" s="397" t="str">
        <f t="shared" ref="A690" si="582">A668</f>
        <v>Turnout</v>
      </c>
      <c r="B690" s="397" t="str">
        <f t="shared" si="576"/>
        <v>TURNOUT</v>
      </c>
      <c r="C690" s="398" t="str">
        <f>IF(F690="","",IF(F690=3,INDEX(Report!$A$61:$T$117,E690,20),IF(OR(F690=7,F690=8,F690=9,F690=14,F690=17),TEXT(INDEX(Report!$A$1:$T$57,E690,F690),"0%"),IF(F690=5,TEXT(INDEX(Report!$A$1:$T$57,E690,F690),"$#,##0"),INDEX(Report!$A$1:$T$57,E690,F690)))))</f>
        <v/>
      </c>
      <c r="D690" s="399" t="str">
        <f>IF(F690="","",IF(F690=2,D$1,IF(F690=3,INDEX(Report!$A$1:$T$57,E690,20),INDEX(Report!$A$61:$T$117,E690,F690)-0.2)))</f>
        <v/>
      </c>
      <c r="E690" s="398">
        <f t="shared" si="559"/>
        <v>37</v>
      </c>
      <c r="F690" s="398" t="str">
        <f t="shared" si="577"/>
        <v/>
      </c>
    </row>
    <row r="691" spans="1:6" x14ac:dyDescent="0.3">
      <c r="A691" s="401" t="str">
        <f t="shared" ref="A691" si="583">A669</f>
        <v>Turnout</v>
      </c>
      <c r="B691" s="401" t="str">
        <f t="shared" si="576"/>
        <v>Turnout: % of Voting-age Citizens: 2020:</v>
      </c>
      <c r="C691" s="402" t="str">
        <f>IF(F691="","",IF(F691=3,INDEX(Report!$A$61:$T$117,E691,20),IF(OR(F691=7,F691=8,F691=9,F691=14,F691=17),TEXT(INDEX(Report!$A$1:$T$57,E691,F691),"0%"),IF(F691=5,TEXT(INDEX(Report!$A$1:$T$57,E691,F691),"$#,##0"),INDEX(Report!$A$1:$T$57,E691,F691)))))</f>
        <v>75%</v>
      </c>
      <c r="D691" s="403">
        <f>IF(F691="","",IF(F691=2,D$1,IF(F691=3,INDEX(Report!$A$1:$T$57,E691,20),INDEX(Report!$A$61:$T$117,E691,F691)-0.2)))</f>
        <v>4.0603136266653035</v>
      </c>
      <c r="E691" s="402">
        <f t="shared" si="559"/>
        <v>37</v>
      </c>
      <c r="F691" s="402">
        <f t="shared" si="577"/>
        <v>7</v>
      </c>
    </row>
    <row r="692" spans="1:6" x14ac:dyDescent="0.3">
      <c r="A692" s="401" t="str">
        <f t="shared" ref="A692" si="584">A670</f>
        <v>Turnout</v>
      </c>
      <c r="B692" s="401" t="str">
        <f t="shared" si="576"/>
        <v>Ratio of 18-24 Turnout to 25+ Turnout: 2020:</v>
      </c>
      <c r="C692" s="402" t="str">
        <f>IF(F692="","",IF(F692=3,INDEX(Report!$A$61:$T$117,E692,20),IF(OR(F692=7,F692=8,F692=9,F692=14,F692=17),TEXT(INDEX(Report!$A$1:$T$57,E692,F692),"0%"),IF(F692=5,TEXT(INDEX(Report!$A$1:$T$57,E692,F692),"$#,##0"),INDEX(Report!$A$1:$T$57,E692,F692)))))</f>
        <v>96%</v>
      </c>
      <c r="D692" s="403">
        <f>IF(F692="","",IF(F692=2,D$1,IF(F692=3,INDEX(Report!$A$1:$T$57,E692,20),INDEX(Report!$A$61:$T$117,E692,F692)-0.2)))</f>
        <v>4.5818505580796156</v>
      </c>
      <c r="E692" s="402">
        <f t="shared" si="559"/>
        <v>37</v>
      </c>
      <c r="F692" s="402">
        <f t="shared" si="577"/>
        <v>8</v>
      </c>
    </row>
    <row r="693" spans="1:6" x14ac:dyDescent="0.3">
      <c r="A693" s="401" t="str">
        <f t="shared" ref="A693" si="585">A671</f>
        <v>Turnout</v>
      </c>
      <c r="B693" s="401" t="str">
        <f t="shared" si="576"/>
        <v>Ratio of Minority Turnout to White Turnout: 2020:</v>
      </c>
      <c r="C693" s="402" t="str">
        <f>IF(F693="","",IF(F693=3,INDEX(Report!$A$61:$T$117,E693,20),IF(OR(F693=7,F693=8,F693=9,F693=14,F693=17),TEXT(INDEX(Report!$A$1:$T$57,E693,F693),"0%"),IF(F693=5,TEXT(INDEX(Report!$A$1:$T$57,E693,F693),"$#,##0"),INDEX(Report!$A$1:$T$57,E693,F693)))))</f>
        <v>91%</v>
      </c>
      <c r="D693" s="403">
        <f>IF(F693="","",IF(F693=2,D$1,IF(F693=3,INDEX(Report!$A$1:$T$57,E693,20),INDEX(Report!$A$61:$T$117,E693,F693)-0.2)))</f>
        <v>3.78417943907154</v>
      </c>
      <c r="E693" s="402">
        <f t="shared" si="559"/>
        <v>37</v>
      </c>
      <c r="F693" s="402">
        <f t="shared" si="577"/>
        <v>9</v>
      </c>
    </row>
    <row r="694" spans="1:6" s="397" customFormat="1" x14ac:dyDescent="0.3">
      <c r="A694" s="397" t="str">
        <f t="shared" ref="A694" si="586">A672</f>
        <v>Access</v>
      </c>
      <c r="B694" s="397" t="str">
        <f t="shared" si="576"/>
        <v>ACCESS TO VOTING</v>
      </c>
      <c r="C694" s="398" t="str">
        <f>IF(F694="","",IF(F694=3,INDEX(Report!$A$61:$T$117,E694,20),IF(OR(F694=7,F694=8,F694=9,F694=14,F694=17),TEXT(INDEX(Report!$A$1:$T$57,E694,F694),"0%"),IF(F694=5,TEXT(INDEX(Report!$A$1:$T$57,E694,F694),"$#,##0"),INDEX(Report!$A$1:$T$57,E694,F694)))))</f>
        <v/>
      </c>
      <c r="D694" s="399" t="str">
        <f>IF(F694="","",IF(F694=2,D$1,IF(F694=3,INDEX(Report!$A$1:$T$57,E694,20),INDEX(Report!$A$61:$T$117,E694,F694)-0.2)))</f>
        <v/>
      </c>
      <c r="E694" s="398">
        <f t="shared" si="559"/>
        <v>37</v>
      </c>
      <c r="F694" s="398" t="str">
        <f t="shared" si="577"/>
        <v/>
      </c>
    </row>
    <row r="695" spans="1:6" x14ac:dyDescent="0.3">
      <c r="A695" s="401" t="str">
        <f t="shared" ref="A695" si="587">A673</f>
        <v>Access</v>
      </c>
      <c r="B695" s="401" t="str">
        <f t="shared" si="576"/>
        <v>Weekend Early Voting: State Minimum 2021:</v>
      </c>
      <c r="C695" s="402" t="str">
        <f>IF(F695="","",IF(F695=3,INDEX(Report!$A$61:$T$117,E695,20),IF(OR(F695=7,F695=8,F695=9,F695=14,F695=17),TEXT(INDEX(Report!$A$1:$T$57,E695,F695),"0%"),IF(F695=5,TEXT(INDEX(Report!$A$1:$T$57,E695,F695),"$#,##0"),INDEX(Report!$A$1:$T$57,E695,F695)))))</f>
        <v>No rule</v>
      </c>
      <c r="D695" s="403">
        <f>IF(F695="","",IF(F695=2,D$1,IF(F695=3,INDEX(Report!$A$1:$T$57,E695,20),INDEX(Report!$A$61:$T$117,E695,F695)-0.2)))</f>
        <v>0</v>
      </c>
      <c r="E695" s="402">
        <f t="shared" si="559"/>
        <v>37</v>
      </c>
      <c r="F695" s="402">
        <f t="shared" si="577"/>
        <v>10</v>
      </c>
    </row>
    <row r="696" spans="1:6" x14ac:dyDescent="0.3">
      <c r="A696" s="401" t="str">
        <f t="shared" ref="A696" si="588">A674</f>
        <v>Access</v>
      </c>
      <c r="B696" s="401" t="str">
        <f t="shared" si="576"/>
        <v>Access to Vote by Mail (VBM): 2020:</v>
      </c>
      <c r="C696" s="402" t="str">
        <f>IF(F696="","",IF(F696=3,INDEX(Report!$A$61:$T$117,E696,20),IF(OR(F696=7,F696=8,F696=9,F696=14,F696=17),TEXT(INDEX(Report!$A$1:$T$57,E696,F696),"0%"),IF(F696=5,TEXT(INDEX(Report!$A$1:$T$57,E696,F696),"$#,##0"),INDEX(Report!$A$1:$T$57,E696,F696)))))</f>
        <v>Broad VBM: Ballot sent to all</v>
      </c>
      <c r="D696" s="403">
        <f>IF(F696="","",IF(F696=2,D$1,IF(F696=3,INDEX(Report!$A$1:$T$57,E696,20),INDEX(Report!$A$61:$T$117,E696,F696)-0.2)))</f>
        <v>4</v>
      </c>
      <c r="E696" s="402">
        <f t="shared" si="559"/>
        <v>37</v>
      </c>
      <c r="F696" s="402">
        <f t="shared" si="577"/>
        <v>11</v>
      </c>
    </row>
    <row r="697" spans="1:6" x14ac:dyDescent="0.3">
      <c r="A697" s="401" t="str">
        <f t="shared" ref="A697" si="589">A675</f>
        <v>Access</v>
      </c>
      <c r="B697" s="401" t="str">
        <f t="shared" si="576"/>
        <v>Number of Days when Voters Can Cure Signature Problems after Election Day:</v>
      </c>
      <c r="C697" s="402">
        <f>IF(F697="","",IF(F697=3,INDEX(Report!$A$61:$T$117,E697,20),IF(OR(F697=7,F697=8,F697=9,F697=14,F697=17),TEXT(INDEX(Report!$A$1:$T$57,E697,F697),"0%"),IF(F697=5,TEXT(INDEX(Report!$A$1:$T$57,E697,F697),"$#,##0"),INDEX(Report!$A$1:$T$57,E697,F697)))))</f>
        <v>15</v>
      </c>
      <c r="D697" s="403">
        <f>IF(F697="","",IF(F697=2,D$1,IF(F697=3,INDEX(Report!$A$1:$T$57,E697,20),INDEX(Report!$A$61:$T$117,E697,F697)-0.2)))</f>
        <v>5</v>
      </c>
      <c r="E697" s="402">
        <f t="shared" si="559"/>
        <v>37</v>
      </c>
      <c r="F697" s="402">
        <f t="shared" si="577"/>
        <v>12</v>
      </c>
    </row>
    <row r="698" spans="1:6" x14ac:dyDescent="0.3">
      <c r="A698" s="401" t="str">
        <f t="shared" ref="A698" si="590">A676</f>
        <v>Access</v>
      </c>
      <c r="B698" s="401" t="str">
        <f t="shared" si="576"/>
        <v>Do They Maintain VBM List Well with Address Changes &amp; Deaths?</v>
      </c>
      <c r="C698" s="402" t="str">
        <f>IF(F698="","",IF(F698=3,INDEX(Report!$A$61:$T$117,E698,20),IF(OR(F698=7,F698=8,F698=9,F698=14,F698=17),TEXT(INDEX(Report!$A$1:$T$57,E698,F698),"0%"),IF(F698=5,TEXT(INDEX(Report!$A$1:$T$57,E698,F698),"$#,##0"),INDEX(Report!$A$1:$T$57,E698,F698)))))</f>
        <v>Yes</v>
      </c>
      <c r="D698" s="403">
        <f>IF(F698="","",IF(F698=2,D$1,IF(F698=3,INDEX(Report!$A$1:$T$57,E698,20),INDEX(Report!$A$61:$T$117,E698,F698)-0.2)))</f>
        <v>5</v>
      </c>
      <c r="E698" s="402">
        <f t="shared" si="559"/>
        <v>37</v>
      </c>
      <c r="F698" s="402">
        <f t="shared" si="577"/>
        <v>13</v>
      </c>
    </row>
    <row r="699" spans="1:6" x14ac:dyDescent="0.3">
      <c r="A699" s="401" t="str">
        <f t="shared" ref="A699" si="591">A677</f>
        <v>Access</v>
      </c>
      <c r="B699" s="401" t="str">
        <f t="shared" si="576"/>
        <v>Extent of Review of VBM: Rejection Rate: 2018:</v>
      </c>
      <c r="C699" s="402" t="str">
        <f>IF(F699="","",IF(F699=3,INDEX(Report!$A$61:$T$117,E699,20),IF(OR(F699=7,F699=8,F699=9,F699=14,F699=17),TEXT(INDEX(Report!$A$1:$T$57,E699,F699),"0%"),IF(F699=5,TEXT(INDEX(Report!$A$1:$T$57,E699,F699),"$#,##0"),INDEX(Report!$A$1:$T$57,E699,F699)))))</f>
        <v>3%</v>
      </c>
      <c r="D699" s="403">
        <f>IF(F699="","",IF(F699=2,D$1,IF(F699=3,INDEX(Report!$A$1:$T$57,E699,20),INDEX(Report!$A$61:$T$117,E699,F699)-0.2)))</f>
        <v>5</v>
      </c>
      <c r="E699" s="402">
        <f t="shared" si="559"/>
        <v>37</v>
      </c>
      <c r="F699" s="402">
        <f t="shared" si="577"/>
        <v>14</v>
      </c>
    </row>
    <row r="700" spans="1:6" s="397" customFormat="1" x14ac:dyDescent="0.3">
      <c r="A700" s="397" t="str">
        <f t="shared" ref="A700" si="592">A678</f>
        <v>Checking</v>
      </c>
      <c r="B700" s="397" t="str">
        <f t="shared" si="576"/>
        <v>CHECKING ELECTION RESULTS</v>
      </c>
      <c r="C700" s="398" t="str">
        <f>IF(F700="","",IF(F700=3,INDEX(Report!$A$61:$T$117,E700,20),IF(OR(F700=7,F700=8,F700=9,F700=14,F700=17),TEXT(INDEX(Report!$A$1:$T$57,E700,F700),"0%"),IF(F700=5,TEXT(INDEX(Report!$A$1:$T$57,E700,F700),"$#,##0"),INDEX(Report!$A$1:$T$57,E700,F700)))))</f>
        <v/>
      </c>
      <c r="D700" s="399" t="str">
        <f>IF(F700="","",IF(F700=2,D$1,IF(F700=3,INDEX(Report!$A$1:$T$57,E700,20),INDEX(Report!$A$61:$T$117,E700,F700)-0.2)))</f>
        <v/>
      </c>
      <c r="E700" s="398">
        <f t="shared" si="559"/>
        <v>37</v>
      </c>
      <c r="F700" s="398" t="str">
        <f t="shared" si="577"/>
        <v/>
      </c>
    </row>
    <row r="701" spans="1:6" x14ac:dyDescent="0.3">
      <c r="A701" s="401" t="str">
        <f t="shared" ref="A701" si="593">A679</f>
        <v>Checking</v>
      </c>
      <c r="B701" s="401" t="str">
        <f t="shared" si="576"/>
        <v>Handmarked Paper Ballots or Printed by Touchscreen? 2022:</v>
      </c>
      <c r="C701" s="402" t="str">
        <f>IF(F701="","",IF(F701=3,INDEX(Report!$A$61:$T$117,E701,20),IF(OR(F701=7,F701=8,F701=9,F701=14,F701=17),TEXT(INDEX(Report!$A$1:$T$57,E701,F701),"0%"),IF(F701=5,TEXT(INDEX(Report!$A$1:$T$57,E701,F701),"$#,##0"),INDEX(Report!$A$1:$T$57,E701,F701)))))</f>
        <v>Screen without paper72%, Screen prints16%</v>
      </c>
      <c r="D701" s="403">
        <f>IF(F701="","",IF(F701=2,D$1,IF(F701=3,INDEX(Report!$A$1:$T$57,E701,20),INDEX(Report!$A$61:$T$117,E701,F701)-0.2)))</f>
        <v>0.83999999999999986</v>
      </c>
      <c r="E701" s="402">
        <f t="shared" si="559"/>
        <v>37</v>
      </c>
      <c r="F701" s="402">
        <f t="shared" si="577"/>
        <v>15</v>
      </c>
    </row>
    <row r="702" spans="1:6" x14ac:dyDescent="0.3">
      <c r="A702" s="401" t="str">
        <f t="shared" ref="A702" si="594">A680</f>
        <v>Checking</v>
      </c>
      <c r="B702" s="401" t="str">
        <f t="shared" si="576"/>
        <v>Do They Audit Results by Hand Tallying Some Ballots?</v>
      </c>
      <c r="C702" s="402" t="str">
        <f>IF(F702="","",IF(F702=3,INDEX(Report!$A$61:$T$117,E702,20),IF(OR(F702=7,F702=8,F702=9,F702=14,F702=17),TEXT(INDEX(Report!$A$1:$T$57,E702,F702),"0%"),IF(F702=5,TEXT(INDEX(Report!$A$1:$T$57,E702,F702),"$#,##0"),INDEX(Report!$A$1:$T$57,E702,F702)))))</f>
        <v>No audit of paperless screens</v>
      </c>
      <c r="D702" s="403">
        <f>IF(F702="","",IF(F702=2,D$1,IF(F702=3,INDEX(Report!$A$1:$T$57,E702,20),INDEX(Report!$A$61:$T$117,E702,F702)-0.2)))</f>
        <v>0</v>
      </c>
      <c r="E702" s="402">
        <f t="shared" si="559"/>
        <v>37</v>
      </c>
      <c r="F702" s="402">
        <f t="shared" si="577"/>
        <v>16</v>
      </c>
    </row>
    <row r="703" spans="1:6" x14ac:dyDescent="0.3">
      <c r="A703" s="401" t="str">
        <f t="shared" ref="A703" si="595">A681</f>
        <v>Checking</v>
      </c>
      <c r="B703" s="401" t="str">
        <f t="shared" si="576"/>
        <v>How Big Is Audit Sample?</v>
      </c>
      <c r="C703" s="402" t="str">
        <f>IF(F703="","",IF(F703=3,INDEX(Report!$A$61:$T$117,E703,20),IF(OR(F703=7,F703=8,F703=9,F703=14,F703=17),TEXT(INDEX(Report!$A$1:$T$57,E703,F703),"0%"),IF(F703=5,TEXT(INDEX(Report!$A$1:$T$57,E703,F703),"$#,##0"),INDEX(Report!$A$1:$T$57,E703,F703)))))</f>
        <v>No audit of paperless screens</v>
      </c>
      <c r="D703" s="403">
        <f>IF(F703="","",IF(F703=2,D$1,IF(F703=3,INDEX(Report!$A$1:$T$57,E703,20),INDEX(Report!$A$61:$T$117,E703,F703)-0.2)))</f>
        <v>0</v>
      </c>
      <c r="E703" s="402">
        <f t="shared" si="559"/>
        <v>37</v>
      </c>
      <c r="F703" s="402">
        <f t="shared" si="577"/>
        <v>17</v>
      </c>
    </row>
    <row r="704" spans="1:6" x14ac:dyDescent="0.3">
      <c r="A704" s="401" t="str">
        <f t="shared" ref="A704" si="596">A682</f>
        <v>Checking</v>
      </c>
      <c r="B704" s="401" t="str">
        <f t="shared" si="576"/>
        <v>Number of Contests Audited:</v>
      </c>
      <c r="C704" s="402" t="str">
        <f>IF(F704="","",IF(F704=3,INDEX(Report!$A$61:$T$117,E704,20),IF(OR(F704=7,F704=8,F704=9,F704=14,F704=17),TEXT(INDEX(Report!$A$1:$T$57,E704,F704),"0%"),IF(F704=5,TEXT(INDEX(Report!$A$1:$T$57,E704,F704),"$#,##0"),INDEX(Report!$A$1:$T$57,E704,F704)))))</f>
        <v>No audit of paperless screens</v>
      </c>
      <c r="D704" s="403">
        <f>IF(F704="","",IF(F704=2,D$1,IF(F704=3,INDEX(Report!$A$1:$T$57,E704,20),INDEX(Report!$A$61:$T$117,E704,F704)-0.2)))</f>
        <v>0</v>
      </c>
      <c r="E704" s="402">
        <f t="shared" si="559"/>
        <v>37</v>
      </c>
      <c r="F704" s="402">
        <f t="shared" si="577"/>
        <v>18</v>
      </c>
    </row>
    <row r="705" spans="1:6" x14ac:dyDescent="0.3">
      <c r="A705" s="401" t="str">
        <f t="shared" ref="A705" si="597">A683</f>
        <v>Checking</v>
      </c>
      <c r="B705" s="401" t="str">
        <f t="shared" si="576"/>
        <v>Can Public Recount with Copies of Ballots?</v>
      </c>
      <c r="C705" s="402" t="str">
        <f>IF(F705="","",IF(F705=3,INDEX(Report!$A$61:$T$117,E705,20),IF(OR(F705=7,F705=8,F705=9,F705=14,F705=17),TEXT(INDEX(Report!$A$1:$T$57,E705,F705),"0%"),IF(F705=5,TEXT(INDEX(Report!$A$1:$T$57,E705,F705),"$#,##0"),INDEX(Report!$A$1:$T$57,E705,F705)))))</f>
        <v>Unknown release policy</v>
      </c>
      <c r="D705" s="403">
        <f>IF(F705="","",IF(F705=2,D$1,IF(F705=3,INDEX(Report!$A$1:$T$57,E705,20),INDEX(Report!$A$61:$T$117,E705,F705)-0.2)))</f>
        <v>3</v>
      </c>
      <c r="E705" s="402">
        <f t="shared" si="559"/>
        <v>37</v>
      </c>
      <c r="F705" s="402">
        <f t="shared" si="577"/>
        <v>19</v>
      </c>
    </row>
    <row r="706" spans="1:6" s="397" customFormat="1" x14ac:dyDescent="0.3">
      <c r="A706" s="397" t="str">
        <f>A684</f>
        <v>State</v>
      </c>
      <c r="B706" s="397" t="str">
        <f>B684</f>
        <v>|</v>
      </c>
      <c r="C706" s="398" t="str">
        <f>IF(F706="","",IF(F706=3,INDEX(Report!$A$61:$T$117,E706,20),IF(OR(F706=7,F706=8,F706=9,F706=14,F706=17),TEXT(INDEX(Report!$A$1:$T$57,E706,F706),"0%"),IF(F706=5,TEXT(INDEX(Report!$A$1:$T$57,E706,F706),"$#,##0"),INDEX(Report!$A$1:$T$57,E706,F706)))))</f>
        <v>New Mexico</v>
      </c>
      <c r="D706" s="399" t="str">
        <f>IF(F706="","",IF(F706=2,D$1,IF(F706=3,INDEX(Report!$A$1:$T$57,E706,20),INDEX(Report!$A$61:$T$117,E706,F706)-0.2)))</f>
        <v>Score (Scale 0-5)</v>
      </c>
      <c r="E706" s="398">
        <f t="shared" si="559"/>
        <v>38</v>
      </c>
      <c r="F706" s="398">
        <f>IF(F684&lt;&gt;"",F684,"")</f>
        <v>2</v>
      </c>
    </row>
    <row r="707" spans="1:6" s="397" customFormat="1" x14ac:dyDescent="0.3">
      <c r="A707" s="397" t="str">
        <f>A685</f>
        <v>Grade</v>
      </c>
      <c r="B707" s="397" t="str">
        <f t="shared" ref="B707:B770" si="598">B685</f>
        <v>Overall Grade, Total score is on scale 0-80 (item scores are 0-5)</v>
      </c>
      <c r="C707" s="398" t="str">
        <f>IF(F707="","",IF(F707=3,INDEX(Report!$A$61:$T$117,E707,20),IF(OR(F707=7,F707=8,F707=9,F707=14,F707=17),TEXT(INDEX(Report!$A$1:$T$57,E707,F707),"0%"),IF(F707=5,TEXT(INDEX(Report!$A$1:$T$57,E707,F707),"$#,##0"),INDEX(Report!$A$1:$T$57,E707,F707)))))</f>
        <v>B</v>
      </c>
      <c r="D707" s="399">
        <f>IF(F707="","",IF(F707=2,D$1,IF(F707=3,INDEX(Report!$A$1:$T$57,E707,20),INDEX(Report!$A$61:$T$117,E707,F707)-0.2)))</f>
        <v>34.849183901483997</v>
      </c>
      <c r="E707" s="398">
        <f t="shared" si="559"/>
        <v>38</v>
      </c>
      <c r="F707" s="398">
        <f t="shared" ref="F707:F770" si="599">IF(F685&lt;&gt;"",F685,"")</f>
        <v>3</v>
      </c>
    </row>
    <row r="708" spans="1:6" s="397" customFormat="1" x14ac:dyDescent="0.3">
      <c r="A708" s="397" t="str">
        <f t="shared" ref="A708" si="600">A686</f>
        <v>Campaigns</v>
      </c>
      <c r="B708" s="397" t="str">
        <f t="shared" si="598"/>
        <v>CAMPAIGNS</v>
      </c>
      <c r="C708" s="398" t="str">
        <f>IF(F708="","",IF(F708=3,INDEX(Report!$A$61:$T$117,E708,20),IF(OR(F708=7,F708=8,F708=9,F708=14,F708=17),TEXT(INDEX(Report!$A$1:$T$57,E708,F708),"0%"),IF(F708=5,TEXT(INDEX(Report!$A$1:$T$57,E708,F708),"$#,##0"),INDEX(Report!$A$1:$T$57,E708,F708)))))</f>
        <v/>
      </c>
      <c r="D708" s="399" t="str">
        <f>IF(F708="","",IF(F708=2,D$1,IF(F708=3,INDEX(Report!$A$1:$T$57,E708,20),INDEX(Report!$A$61:$T$117,E708,F708)-0.2)))</f>
        <v/>
      </c>
      <c r="E708" s="398">
        <f t="shared" si="559"/>
        <v>38</v>
      </c>
      <c r="F708" s="398" t="str">
        <f t="shared" si="599"/>
        <v/>
      </c>
    </row>
    <row r="709" spans="1:6" x14ac:dyDescent="0.3">
      <c r="A709" s="401" t="str">
        <f t="shared" ref="A709" si="601">A687</f>
        <v>Campaigns</v>
      </c>
      <c r="B709" s="401" t="str">
        <f t="shared" si="598"/>
        <v>Nonpartisan or Bipartisan Redistricting to Avoid Gerrymanders</v>
      </c>
      <c r="C709" s="402" t="str">
        <f>IF(F709="","",IF(F709=3,INDEX(Report!$A$61:$T$117,E709,20),IF(OR(F709=7,F709=8,F709=9,F709=14,F709=17),TEXT(INDEX(Report!$A$1:$T$57,E709,F709),"0%"),IF(F709=5,TEXT(INDEX(Report!$A$1:$T$57,E709,F709),"$#,##0"),INDEX(Report!$A$1:$T$57,E709,F709)))))</f>
        <v>No</v>
      </c>
      <c r="D709" s="403">
        <f>IF(F709="","",IF(F709=2,D$1,IF(F709=3,INDEX(Report!$A$1:$T$57,E709,20),INDEX(Report!$A$61:$T$117,E709,F709)-0.2)))</f>
        <v>0</v>
      </c>
      <c r="E709" s="402">
        <f t="shared" si="559"/>
        <v>38</v>
      </c>
      <c r="F709" s="402">
        <f t="shared" si="599"/>
        <v>4</v>
      </c>
    </row>
    <row r="710" spans="1:6" x14ac:dyDescent="0.3">
      <c r="A710" s="401" t="str">
        <f t="shared" ref="A710" si="602">A688</f>
        <v>Campaigns</v>
      </c>
      <c r="B710" s="401" t="str">
        <f t="shared" si="598"/>
        <v>Contribution Limit per 4 Years per Candidate</v>
      </c>
      <c r="C710" s="402" t="str">
        <f>IF(F710="","",IF(F710=3,INDEX(Report!$A$61:$T$117,E710,20),IF(OR(F710=7,F710=8,F710=9,F710=14,F710=17),TEXT(INDEX(Report!$A$1:$T$57,E710,F710),"0%"),IF(F710=5,TEXT(INDEX(Report!$A$1:$T$57,E710,F710),"$#,##0"),INDEX(Report!$A$1:$T$57,E710,F710)))))</f>
        <v>$15,000</v>
      </c>
      <c r="D710" s="403">
        <f>IF(F710="","",IF(F710=2,D$1,IF(F710=3,INDEX(Report!$A$1:$T$57,E710,20),INDEX(Report!$A$61:$T$117,E710,F710)-0.2)))</f>
        <v>1</v>
      </c>
      <c r="E710" s="402">
        <f t="shared" si="559"/>
        <v>38</v>
      </c>
      <c r="F710" s="402">
        <f t="shared" si="599"/>
        <v>5</v>
      </c>
    </row>
    <row r="711" spans="1:6" x14ac:dyDescent="0.3">
      <c r="A711" s="401" t="str">
        <f t="shared" ref="A711" si="603">A689</f>
        <v>Campaigns</v>
      </c>
      <c r="B711" s="401" t="str">
        <f t="shared" si="598"/>
        <v>Public Campaign Finance for Governor+Legislature:</v>
      </c>
      <c r="C711" s="402" t="str">
        <f>IF(F711="","",IF(F711=3,INDEX(Report!$A$61:$T$117,E711,20),IF(OR(F711=7,F711=8,F711=9,F711=14,F711=17),TEXT(INDEX(Report!$A$1:$T$57,E711,F711),"0%"),IF(F711=5,TEXT(INDEX(Report!$A$1:$T$57,E711,F711),"$#,##0"),INDEX(Report!$A$1:$T$57,E711,F711)))))</f>
        <v>Justices</v>
      </c>
      <c r="D711" s="403">
        <f>IF(F711="","",IF(F711=2,D$1,IF(F711=3,INDEX(Report!$A$1:$T$57,E711,20),INDEX(Report!$A$61:$T$117,E711,F711)-0.2)))</f>
        <v>2</v>
      </c>
      <c r="E711" s="402">
        <f t="shared" si="559"/>
        <v>38</v>
      </c>
      <c r="F711" s="402">
        <f t="shared" si="599"/>
        <v>6</v>
      </c>
    </row>
    <row r="712" spans="1:6" s="397" customFormat="1" x14ac:dyDescent="0.3">
      <c r="A712" s="397" t="str">
        <f t="shared" ref="A712" si="604">A690</f>
        <v>Turnout</v>
      </c>
      <c r="B712" s="397" t="str">
        <f t="shared" si="598"/>
        <v>TURNOUT</v>
      </c>
      <c r="C712" s="398" t="str">
        <f>IF(F712="","",IF(F712=3,INDEX(Report!$A$61:$T$117,E712,20),IF(OR(F712=7,F712=8,F712=9,F712=14,F712=17),TEXT(INDEX(Report!$A$1:$T$57,E712,F712),"0%"),IF(F712=5,TEXT(INDEX(Report!$A$1:$T$57,E712,F712),"$#,##0"),INDEX(Report!$A$1:$T$57,E712,F712)))))</f>
        <v/>
      </c>
      <c r="D712" s="399" t="str">
        <f>IF(F712="","",IF(F712=2,D$1,IF(F712=3,INDEX(Report!$A$1:$T$57,E712,20),INDEX(Report!$A$61:$T$117,E712,F712)-0.2)))</f>
        <v/>
      </c>
      <c r="E712" s="398">
        <f t="shared" si="559"/>
        <v>38</v>
      </c>
      <c r="F712" s="398" t="str">
        <f t="shared" si="599"/>
        <v/>
      </c>
    </row>
    <row r="713" spans="1:6" x14ac:dyDescent="0.3">
      <c r="A713" s="401" t="str">
        <f t="shared" ref="A713" si="605">A691</f>
        <v>Turnout</v>
      </c>
      <c r="B713" s="401" t="str">
        <f t="shared" si="598"/>
        <v>Turnout: % of Voting-age Citizens: 2020:</v>
      </c>
      <c r="C713" s="402" t="str">
        <f>IF(F713="","",IF(F713=3,INDEX(Report!$A$61:$T$117,E713,20),IF(OR(F713=7,F713=8,F713=9,F713=14,F713=17),TEXT(INDEX(Report!$A$1:$T$57,E713,F713),"0%"),IF(F713=5,TEXT(INDEX(Report!$A$1:$T$57,E713,F713),"$#,##0"),INDEX(Report!$A$1:$T$57,E713,F713)))))</f>
        <v>61%</v>
      </c>
      <c r="D713" s="403">
        <f>IF(F713="","",IF(F713=2,D$1,IF(F713=3,INDEX(Report!$A$1:$T$57,E713,20),INDEX(Report!$A$61:$T$117,E713,F713)-0.2)))</f>
        <v>1.2542542688931726</v>
      </c>
      <c r="E713" s="402">
        <f t="shared" si="559"/>
        <v>38</v>
      </c>
      <c r="F713" s="402">
        <f t="shared" si="599"/>
        <v>7</v>
      </c>
    </row>
    <row r="714" spans="1:6" x14ac:dyDescent="0.3">
      <c r="A714" s="401" t="str">
        <f t="shared" ref="A714" si="606">A692</f>
        <v>Turnout</v>
      </c>
      <c r="B714" s="401" t="str">
        <f t="shared" si="598"/>
        <v>Ratio of 18-24 Turnout to 25+ Turnout: 2020:</v>
      </c>
      <c r="C714" s="402" t="str">
        <f>IF(F714="","",IF(F714=3,INDEX(Report!$A$61:$T$117,E714,20),IF(OR(F714=7,F714=8,F714=9,F714=14,F714=17),TEXT(INDEX(Report!$A$1:$T$57,E714,F714),"0%"),IF(F714=5,TEXT(INDEX(Report!$A$1:$T$57,E714,F714),"$#,##0"),INDEX(Report!$A$1:$T$57,E714,F714)))))</f>
        <v>66%</v>
      </c>
      <c r="D714" s="403">
        <f>IF(F714="","",IF(F714=2,D$1,IF(F714=3,INDEX(Report!$A$1:$T$57,E714,20),INDEX(Report!$A$61:$T$117,E714,F714)-0.2)))</f>
        <v>1.6391237310188389</v>
      </c>
      <c r="E714" s="402">
        <f t="shared" si="559"/>
        <v>38</v>
      </c>
      <c r="F714" s="402">
        <f t="shared" si="599"/>
        <v>8</v>
      </c>
    </row>
    <row r="715" spans="1:6" x14ac:dyDescent="0.3">
      <c r="A715" s="401" t="str">
        <f t="shared" ref="A715" si="607">A693</f>
        <v>Turnout</v>
      </c>
      <c r="B715" s="401" t="str">
        <f t="shared" si="598"/>
        <v>Ratio of Minority Turnout to White Turnout: 2020:</v>
      </c>
      <c r="C715" s="402" t="str">
        <f>IF(F715="","",IF(F715=3,INDEX(Report!$A$61:$T$117,E715,20),IF(OR(F715=7,F715=8,F715=9,F715=14,F715=17),TEXT(INDEX(Report!$A$1:$T$57,E715,F715),"0%"),IF(F715=5,TEXT(INDEX(Report!$A$1:$T$57,E715,F715),"$#,##0"),INDEX(Report!$A$1:$T$57,E715,F715)))))</f>
        <v>72%</v>
      </c>
      <c r="D715" s="403">
        <f>IF(F715="","",IF(F715=2,D$1,IF(F715=3,INDEX(Report!$A$1:$T$57,E715,20),INDEX(Report!$A$61:$T$117,E715,F715)-0.2)))</f>
        <v>1.9558059015719886</v>
      </c>
      <c r="E715" s="402">
        <f t="shared" si="559"/>
        <v>38</v>
      </c>
      <c r="F715" s="402">
        <f t="shared" si="599"/>
        <v>9</v>
      </c>
    </row>
    <row r="716" spans="1:6" s="397" customFormat="1" x14ac:dyDescent="0.3">
      <c r="A716" s="397" t="str">
        <f t="shared" ref="A716" si="608">A694</f>
        <v>Access</v>
      </c>
      <c r="B716" s="397" t="str">
        <f t="shared" si="598"/>
        <v>ACCESS TO VOTING</v>
      </c>
      <c r="C716" s="398" t="str">
        <f>IF(F716="","",IF(F716=3,INDEX(Report!$A$61:$T$117,E716,20),IF(OR(F716=7,F716=8,F716=9,F716=14,F716=17),TEXT(INDEX(Report!$A$1:$T$57,E716,F716),"0%"),IF(F716=5,TEXT(INDEX(Report!$A$1:$T$57,E716,F716),"$#,##0"),INDEX(Report!$A$1:$T$57,E716,F716)))))</f>
        <v/>
      </c>
      <c r="D716" s="399" t="str">
        <f>IF(F716="","",IF(F716=2,D$1,IF(F716=3,INDEX(Report!$A$1:$T$57,E716,20),INDEX(Report!$A$61:$T$117,E716,F716)-0.2)))</f>
        <v/>
      </c>
      <c r="E716" s="398">
        <f t="shared" si="559"/>
        <v>38</v>
      </c>
      <c r="F716" s="398" t="str">
        <f t="shared" si="599"/>
        <v/>
      </c>
    </row>
    <row r="717" spans="1:6" x14ac:dyDescent="0.3">
      <c r="A717" s="401" t="str">
        <f t="shared" ref="A717" si="609">A695</f>
        <v>Access</v>
      </c>
      <c r="B717" s="401" t="str">
        <f t="shared" si="598"/>
        <v>Weekend Early Voting: State Minimum 2021:</v>
      </c>
      <c r="C717" s="402" t="str">
        <f>IF(F717="","",IF(F717=3,INDEX(Report!$A$61:$T$117,E717,20),IF(OR(F717=7,F717=8,F717=9,F717=14,F717=17),TEXT(INDEX(Report!$A$1:$T$57,E717,F717),"0%"),IF(F717=5,TEXT(INDEX(Report!$A$1:$T$57,E717,F717),"$#,##0"),INDEX(Report!$A$1:$T$57,E717,F717)))))</f>
        <v>2 Saturdays: 8hrs each, last 2 Sat</v>
      </c>
      <c r="D717" s="403">
        <f>IF(F717="","",IF(F717=2,D$1,IF(F717=3,INDEX(Report!$A$1:$T$57,E717,20),INDEX(Report!$A$61:$T$117,E717,F717)-0.2)))</f>
        <v>2</v>
      </c>
      <c r="E717" s="402">
        <f t="shared" si="559"/>
        <v>38</v>
      </c>
      <c r="F717" s="402">
        <f t="shared" si="599"/>
        <v>10</v>
      </c>
    </row>
    <row r="718" spans="1:6" x14ac:dyDescent="0.3">
      <c r="A718" s="401" t="str">
        <f t="shared" ref="A718" si="610">A696</f>
        <v>Access</v>
      </c>
      <c r="B718" s="401" t="str">
        <f t="shared" si="598"/>
        <v>Access to Vote by Mail (VBM): 2020:</v>
      </c>
      <c r="C718" s="402" t="str">
        <f>IF(F718="","",IF(F718=3,INDEX(Report!$A$61:$T$117,E718,20),IF(OR(F718=7,F718=8,F718=9,F718=14,F718=17),TEXT(INDEX(Report!$A$1:$T$57,E718,F718),"0%"),IF(F718=5,TEXT(INDEX(Report!$A$1:$T$57,E718,F718),"$#,##0"),INDEX(Report!$A$1:$T$57,E718,F718)))))</f>
        <v>Broad VBM: County option to send applic.</v>
      </c>
      <c r="D718" s="403">
        <f>IF(F718="","",IF(F718=2,D$1,IF(F718=3,INDEX(Report!$A$1:$T$57,E718,20),INDEX(Report!$A$61:$T$117,E718,F718)-0.2)))</f>
        <v>1</v>
      </c>
      <c r="E718" s="402">
        <f t="shared" si="559"/>
        <v>38</v>
      </c>
      <c r="F718" s="402">
        <f t="shared" si="599"/>
        <v>11</v>
      </c>
    </row>
    <row r="719" spans="1:6" x14ac:dyDescent="0.3">
      <c r="A719" s="401" t="str">
        <f t="shared" ref="A719" si="611">A697</f>
        <v>Access</v>
      </c>
      <c r="B719" s="401" t="str">
        <f t="shared" si="598"/>
        <v>Number of Days when Voters Can Cure Signature Problems after Election Day:</v>
      </c>
      <c r="C719" s="402" t="str">
        <f>IF(F719="","",IF(F719=3,INDEX(Report!$A$61:$T$117,E719,20),IF(OR(F719=7,F719=8,F719=9,F719=14,F719=17),TEXT(INDEX(Report!$A$1:$T$57,E719,F719),"0%"),IF(F719=5,TEXT(INDEX(Report!$A$1:$T$57,E719,F719),"$#,##0"),INDEX(Report!$A$1:$T$57,E719,F719)))))</f>
        <v>No cure</v>
      </c>
      <c r="D719" s="403">
        <f>IF(F719="","",IF(F719=2,D$1,IF(F719=3,INDEX(Report!$A$1:$T$57,E719,20),INDEX(Report!$A$61:$T$117,E719,F719)-0.2)))</f>
        <v>0</v>
      </c>
      <c r="E719" s="402">
        <f t="shared" si="559"/>
        <v>38</v>
      </c>
      <c r="F719" s="402">
        <f t="shared" si="599"/>
        <v>12</v>
      </c>
    </row>
    <row r="720" spans="1:6" x14ac:dyDescent="0.3">
      <c r="A720" s="401" t="str">
        <f t="shared" ref="A720" si="612">A698</f>
        <v>Access</v>
      </c>
      <c r="B720" s="401" t="str">
        <f t="shared" si="598"/>
        <v>Do They Maintain VBM List Well with Address Changes &amp; Deaths?</v>
      </c>
      <c r="C720" s="402" t="str">
        <f>IF(F720="","",IF(F720=3,INDEX(Report!$A$61:$T$117,E720,20),IF(OR(F720=7,F720=8,F720=9,F720=14,F720=17),TEXT(INDEX(Report!$A$1:$T$57,E720,F720),"0%"),IF(F720=5,TEXT(INDEX(Report!$A$1:$T$57,E720,F720),"$#,##0"),INDEX(Report!$A$1:$T$57,E720,F720)))))</f>
        <v>Yes</v>
      </c>
      <c r="D720" s="403">
        <f>IF(F720="","",IF(F720=2,D$1,IF(F720=3,INDEX(Report!$A$1:$T$57,E720,20),INDEX(Report!$A$61:$T$117,E720,F720)-0.2)))</f>
        <v>5</v>
      </c>
      <c r="E720" s="402">
        <f t="shared" si="559"/>
        <v>38</v>
      </c>
      <c r="F720" s="402">
        <f t="shared" si="599"/>
        <v>13</v>
      </c>
    </row>
    <row r="721" spans="1:6" x14ac:dyDescent="0.3">
      <c r="A721" s="401" t="str">
        <f t="shared" ref="A721" si="613">A699</f>
        <v>Access</v>
      </c>
      <c r="B721" s="401" t="str">
        <f t="shared" si="598"/>
        <v>Extent of Review of VBM: Rejection Rate: 2018:</v>
      </c>
      <c r="C721" s="402" t="str">
        <f>IF(F721="","",IF(F721=3,INDEX(Report!$A$61:$T$117,E721,20),IF(OR(F721=7,F721=8,F721=9,F721=14,F721=17),TEXT(INDEX(Report!$A$1:$T$57,E721,F721),"0%"),IF(F721=5,TEXT(INDEX(Report!$A$1:$T$57,E721,F721),"$#,##0"),INDEX(Report!$A$1:$T$57,E721,F721)))))</f>
        <v>No signature checks</v>
      </c>
      <c r="D721" s="403">
        <f>IF(F721="","",IF(F721=2,D$1,IF(F721=3,INDEX(Report!$A$1:$T$57,E721,20),INDEX(Report!$A$61:$T$117,E721,F721)-0.2)))</f>
        <v>0</v>
      </c>
      <c r="E721" s="402">
        <f t="shared" si="559"/>
        <v>38</v>
      </c>
      <c r="F721" s="402">
        <f t="shared" si="599"/>
        <v>14</v>
      </c>
    </row>
    <row r="722" spans="1:6" s="397" customFormat="1" x14ac:dyDescent="0.3">
      <c r="A722" s="397" t="str">
        <f t="shared" ref="A722" si="614">A700</f>
        <v>Checking</v>
      </c>
      <c r="B722" s="397" t="str">
        <f t="shared" si="598"/>
        <v>CHECKING ELECTION RESULTS</v>
      </c>
      <c r="C722" s="398" t="str">
        <f>IF(F722="","",IF(F722=3,INDEX(Report!$A$61:$T$117,E722,20),IF(OR(F722=7,F722=8,F722=9,F722=14,F722=17),TEXT(INDEX(Report!$A$1:$T$57,E722,F722),"0%"),IF(F722=5,TEXT(INDEX(Report!$A$1:$T$57,E722,F722),"$#,##0"),INDEX(Report!$A$1:$T$57,E722,F722)))))</f>
        <v/>
      </c>
      <c r="D722" s="399" t="str">
        <f>IF(F722="","",IF(F722=2,D$1,IF(F722=3,INDEX(Report!$A$1:$T$57,E722,20),INDEX(Report!$A$61:$T$117,E722,F722)-0.2)))</f>
        <v/>
      </c>
      <c r="E722" s="398">
        <f t="shared" si="559"/>
        <v>38</v>
      </c>
      <c r="F722" s="398" t="str">
        <f t="shared" si="599"/>
        <v/>
      </c>
    </row>
    <row r="723" spans="1:6" x14ac:dyDescent="0.3">
      <c r="A723" s="401" t="str">
        <f t="shared" ref="A723" si="615">A701</f>
        <v>Checking</v>
      </c>
      <c r="B723" s="401" t="str">
        <f t="shared" si="598"/>
        <v>Handmarked Paper Ballots or Printed by Touchscreen? 2022:</v>
      </c>
      <c r="C723" s="402" t="str">
        <f>IF(F723="","",IF(F723=3,INDEX(Report!$A$61:$T$117,E723,20),IF(OR(F723=7,F723=8,F723=9,F723=14,F723=17),TEXT(INDEX(Report!$A$1:$T$57,E723,F723),"0%"),IF(F723=5,TEXT(INDEX(Report!$A$1:$T$57,E723,F723),"$#,##0"),INDEX(Report!$A$1:$T$57,E723,F723)))))</f>
        <v>Handmark. Touchscreen can print ballot for accessibility</v>
      </c>
      <c r="D723" s="403">
        <f>IF(F723="","",IF(F723=2,D$1,IF(F723=3,INDEX(Report!$A$1:$T$57,E723,20),INDEX(Report!$A$61:$T$117,E723,F723)-0.2)))</f>
        <v>5</v>
      </c>
      <c r="E723" s="402">
        <f t="shared" si="559"/>
        <v>38</v>
      </c>
      <c r="F723" s="402">
        <f t="shared" si="599"/>
        <v>15</v>
      </c>
    </row>
    <row r="724" spans="1:6" x14ac:dyDescent="0.3">
      <c r="A724" s="401" t="str">
        <f t="shared" ref="A724" si="616">A702</f>
        <v>Checking</v>
      </c>
      <c r="B724" s="401" t="str">
        <f t="shared" si="598"/>
        <v>Do They Audit Results by Hand Tallying Some Ballots?</v>
      </c>
      <c r="C724" s="402" t="str">
        <f>IF(F724="","",IF(F724=3,INDEX(Report!$A$61:$T$117,E724,20),IF(OR(F724=7,F724=8,F724=9,F724=14,F724=17),TEXT(INDEX(Report!$A$1:$T$57,E724,F724),"0%"),IF(F724=5,TEXT(INDEX(Report!$A$1:$T$57,E724,F724),"$#,##0"),INDEX(Report!$A$1:$T$57,E724,F724)))))</f>
        <v>Hand tally</v>
      </c>
      <c r="D724" s="403">
        <f>IF(F724="","",IF(F724=2,D$1,IF(F724=3,INDEX(Report!$A$1:$T$57,E724,20),INDEX(Report!$A$61:$T$117,E724,F724)-0.2)))</f>
        <v>5</v>
      </c>
      <c r="E724" s="402">
        <f t="shared" si="559"/>
        <v>38</v>
      </c>
      <c r="F724" s="402">
        <f t="shared" si="599"/>
        <v>16</v>
      </c>
    </row>
    <row r="725" spans="1:6" x14ac:dyDescent="0.3">
      <c r="A725" s="401" t="str">
        <f t="shared" ref="A725" si="617">A703</f>
        <v>Checking</v>
      </c>
      <c r="B725" s="401" t="str">
        <f t="shared" si="598"/>
        <v>How Big Is Audit Sample?</v>
      </c>
      <c r="C725" s="402" t="str">
        <f>IF(F725="","",IF(F725=3,INDEX(Report!$A$61:$T$117,E725,20),IF(OR(F725=7,F725=8,F725=9,F725=14,F725=17),TEXT(INDEX(Report!$A$1:$T$57,E725,F725),"0%"),IF(F725=5,TEXT(INDEX(Report!$A$1:$T$57,E725,F725),"$#,##0"),INDEX(Report!$A$1:$T$57,E725,F725)))))</f>
        <v>Statistical</v>
      </c>
      <c r="D725" s="403">
        <f>IF(F725="","",IF(F725=2,D$1,IF(F725=3,INDEX(Report!$A$1:$T$57,E725,20),INDEX(Report!$A$61:$T$117,E725,F725)-0.2)))</f>
        <v>5</v>
      </c>
      <c r="E725" s="402">
        <f t="shared" si="559"/>
        <v>38</v>
      </c>
      <c r="F725" s="402">
        <f t="shared" si="599"/>
        <v>17</v>
      </c>
    </row>
    <row r="726" spans="1:6" x14ac:dyDescent="0.3">
      <c r="A726" s="401" t="str">
        <f t="shared" ref="A726" si="618">A704</f>
        <v>Checking</v>
      </c>
      <c r="B726" s="401" t="str">
        <f t="shared" si="598"/>
        <v>Number of Contests Audited:</v>
      </c>
      <c r="C726" s="402">
        <f>IF(F726="","",IF(F726=3,INDEX(Report!$A$61:$T$117,E726,20),IF(OR(F726=7,F726=8,F726=9,F726=14,F726=17),TEXT(INDEX(Report!$A$1:$T$57,E726,F726),"0%"),IF(F726=5,TEXT(INDEX(Report!$A$1:$T$57,E726,F726),"$#,##0"),INDEX(Report!$A$1:$T$57,E726,F726)))))</f>
        <v>4</v>
      </c>
      <c r="D726" s="403">
        <f>IF(F726="","",IF(F726=2,D$1,IF(F726=3,INDEX(Report!$A$1:$T$57,E726,20),INDEX(Report!$A$61:$T$117,E726,F726)-0.2)))</f>
        <v>2</v>
      </c>
      <c r="E726" s="402">
        <f t="shared" si="559"/>
        <v>38</v>
      </c>
      <c r="F726" s="402">
        <f t="shared" si="599"/>
        <v>18</v>
      </c>
    </row>
    <row r="727" spans="1:6" x14ac:dyDescent="0.3">
      <c r="A727" s="401" t="str">
        <f t="shared" ref="A727" si="619">A705</f>
        <v>Checking</v>
      </c>
      <c r="B727" s="401" t="str">
        <f t="shared" si="598"/>
        <v>Can Public Recount with Copies of Ballots?</v>
      </c>
      <c r="C727" s="402" t="str">
        <f>IF(F727="","",IF(F727=3,INDEX(Report!$A$61:$T$117,E727,20),IF(OR(F727=7,F727=8,F727=9,F727=14,F727=17),TEXT(INDEX(Report!$A$1:$T$57,E727,F727),"0%"),IF(F727=5,TEXT(INDEX(Report!$A$1:$T$57,E727,F727),"$#,##0"),INDEX(Report!$A$1:$T$57,E727,F727)))))</f>
        <v>No ballots. Availability of images unknown</v>
      </c>
      <c r="D727" s="403">
        <f>IF(F727="","",IF(F727=2,D$1,IF(F727=3,INDEX(Report!$A$1:$T$57,E727,20),INDEX(Report!$A$61:$T$117,E727,F727)-0.2)))</f>
        <v>2</v>
      </c>
      <c r="E727" s="402">
        <f t="shared" si="559"/>
        <v>38</v>
      </c>
      <c r="F727" s="402">
        <f t="shared" si="599"/>
        <v>19</v>
      </c>
    </row>
    <row r="728" spans="1:6" s="397" customFormat="1" x14ac:dyDescent="0.3">
      <c r="A728" s="397" t="str">
        <f>A706</f>
        <v>State</v>
      </c>
      <c r="B728" s="397" t="str">
        <f>B706</f>
        <v>|</v>
      </c>
      <c r="C728" s="398" t="str">
        <f>IF(F728="","",IF(F728=3,INDEX(Report!$A$61:$T$117,E728,20),IF(OR(F728=7,F728=8,F728=9,F728=14,F728=17),TEXT(INDEX(Report!$A$1:$T$57,E728,F728),"0%"),IF(F728=5,TEXT(INDEX(Report!$A$1:$T$57,E728,F728),"$#,##0"),INDEX(Report!$A$1:$T$57,E728,F728)))))</f>
        <v>New York</v>
      </c>
      <c r="D728" s="399" t="str">
        <f>IF(F728="","",IF(F728=2,D$1,IF(F728=3,INDEX(Report!$A$1:$T$57,E728,20),INDEX(Report!$A$61:$T$117,E728,F728)-0.2)))</f>
        <v>Score (Scale 0-5)</v>
      </c>
      <c r="E728" s="398">
        <f t="shared" si="559"/>
        <v>39</v>
      </c>
      <c r="F728" s="398">
        <f>IF(F706&lt;&gt;"",F706,"")</f>
        <v>2</v>
      </c>
    </row>
    <row r="729" spans="1:6" s="397" customFormat="1" x14ac:dyDescent="0.3">
      <c r="A729" s="397" t="str">
        <f>A707</f>
        <v>Grade</v>
      </c>
      <c r="B729" s="397" t="str">
        <f t="shared" si="598"/>
        <v>Overall Grade, Total score is on scale 0-80 (item scores are 0-5)</v>
      </c>
      <c r="C729" s="398" t="str">
        <f>IF(F729="","",IF(F729=3,INDEX(Report!$A$61:$T$117,E729,20),IF(OR(F729=7,F729=8,F729=9,F729=14,F729=17),TEXT(INDEX(Report!$A$1:$T$57,E729,F729),"0%"),IF(F729=5,TEXT(INDEX(Report!$A$1:$T$57,E729,F729),"$#,##0"),INDEX(Report!$A$1:$T$57,E729,F729)))))</f>
        <v>B</v>
      </c>
      <c r="D729" s="399">
        <f>IF(F729="","",IF(F729=2,D$1,IF(F729=3,INDEX(Report!$A$1:$T$57,E729,20),INDEX(Report!$A$61:$T$117,E729,F729)-0.2)))</f>
        <v>38.930450783035717</v>
      </c>
      <c r="E729" s="398">
        <f t="shared" si="559"/>
        <v>39</v>
      </c>
      <c r="F729" s="398">
        <f t="shared" si="599"/>
        <v>3</v>
      </c>
    </row>
    <row r="730" spans="1:6" s="397" customFormat="1" x14ac:dyDescent="0.3">
      <c r="A730" s="397" t="str">
        <f t="shared" ref="A730" si="620">A708</f>
        <v>Campaigns</v>
      </c>
      <c r="B730" s="397" t="str">
        <f t="shared" si="598"/>
        <v>CAMPAIGNS</v>
      </c>
      <c r="C730" s="398" t="str">
        <f>IF(F730="","",IF(F730=3,INDEX(Report!$A$61:$T$117,E730,20),IF(OR(F730=7,F730=8,F730=9,F730=14,F730=17),TEXT(INDEX(Report!$A$1:$T$57,E730,F730),"0%"),IF(F730=5,TEXT(INDEX(Report!$A$1:$T$57,E730,F730),"$#,##0"),INDEX(Report!$A$1:$T$57,E730,F730)))))</f>
        <v/>
      </c>
      <c r="D730" s="399" t="str">
        <f>IF(F730="","",IF(F730=2,D$1,IF(F730=3,INDEX(Report!$A$1:$T$57,E730,20),INDEX(Report!$A$61:$T$117,E730,F730)-0.2)))</f>
        <v/>
      </c>
      <c r="E730" s="398">
        <f t="shared" si="559"/>
        <v>39</v>
      </c>
      <c r="F730" s="398" t="str">
        <f t="shared" si="599"/>
        <v/>
      </c>
    </row>
    <row r="731" spans="1:6" x14ac:dyDescent="0.3">
      <c r="A731" s="401" t="str">
        <f t="shared" ref="A731" si="621">A709</f>
        <v>Campaigns</v>
      </c>
      <c r="B731" s="401" t="str">
        <f t="shared" si="598"/>
        <v>Nonpartisan or Bipartisan Redistricting to Avoid Gerrymanders</v>
      </c>
      <c r="C731" s="402" t="str">
        <f>IF(F731="","",IF(F731=3,INDEX(Report!$A$61:$T$117,E731,20),IF(OR(F731=7,F731=8,F731=9,F731=14,F731=17),TEXT(INDEX(Report!$A$1:$T$57,E731,F731),"0%"),IF(F731=5,TEXT(INDEX(Report!$A$1:$T$57,E731,F731),"$#,##0"),INDEX(Report!$A$1:$T$57,E731,F731)))))</f>
        <v>No</v>
      </c>
      <c r="D731" s="403">
        <f>IF(F731="","",IF(F731=2,D$1,IF(F731=3,INDEX(Report!$A$1:$T$57,E731,20),INDEX(Report!$A$61:$T$117,E731,F731)-0.2)))</f>
        <v>0</v>
      </c>
      <c r="E731" s="402">
        <f t="shared" ref="E731:E794" si="622">E709+1</f>
        <v>39</v>
      </c>
      <c r="F731" s="402">
        <f t="shared" si="599"/>
        <v>4</v>
      </c>
    </row>
    <row r="732" spans="1:6" x14ac:dyDescent="0.3">
      <c r="A732" s="401" t="str">
        <f t="shared" ref="A732" si="623">A710</f>
        <v>Campaigns</v>
      </c>
      <c r="B732" s="401" t="str">
        <f t="shared" si="598"/>
        <v>Contribution Limit per 4 Years per Candidate</v>
      </c>
      <c r="C732" s="402" t="str">
        <f>IF(F732="","",IF(F732=3,INDEX(Report!$A$61:$T$117,E732,20),IF(OR(F732=7,F732=8,F732=9,F732=14,F732=17),TEXT(INDEX(Report!$A$1:$T$57,E732,F732),"0%"),IF(F732=5,TEXT(INDEX(Report!$A$1:$T$57,E732,F732),"$#,##0"),INDEX(Report!$A$1:$T$57,E732,F732)))))</f>
        <v>$19,050</v>
      </c>
      <c r="D732" s="403">
        <f>IF(F732="","",IF(F732=2,D$1,IF(F732=3,INDEX(Report!$A$1:$T$57,E732,20),INDEX(Report!$A$61:$T$117,E732,F732)-0.2)))</f>
        <v>1</v>
      </c>
      <c r="E732" s="402">
        <f t="shared" si="622"/>
        <v>39</v>
      </c>
      <c r="F732" s="402">
        <f t="shared" si="599"/>
        <v>5</v>
      </c>
    </row>
    <row r="733" spans="1:6" x14ac:dyDescent="0.3">
      <c r="A733" s="401" t="str">
        <f t="shared" ref="A733" si="624">A711</f>
        <v>Campaigns</v>
      </c>
      <c r="B733" s="401" t="str">
        <f t="shared" si="598"/>
        <v>Public Campaign Finance for Governor+Legislature:</v>
      </c>
      <c r="C733" s="402" t="str">
        <f>IF(F733="","",IF(F733=3,INDEX(Report!$A$61:$T$117,E733,20),IF(OR(F733=7,F733=8,F733=9,F733=14,F733=17),TEXT(INDEX(Report!$A$1:$T$57,E733,F733),"0%"),IF(F733=5,TEXT(INDEX(Report!$A$1:$T$57,E733,F733),"$#,##0"),INDEX(Report!$A$1:$T$57,E733,F733)))))</f>
        <v>Neither</v>
      </c>
      <c r="D733" s="403">
        <f>IF(F733="","",IF(F733=2,D$1,IF(F733=3,INDEX(Report!$A$1:$T$57,E733,20),INDEX(Report!$A$61:$T$117,E733,F733)-0.2)))</f>
        <v>0</v>
      </c>
      <c r="E733" s="402">
        <f t="shared" si="622"/>
        <v>39</v>
      </c>
      <c r="F733" s="402">
        <f t="shared" si="599"/>
        <v>6</v>
      </c>
    </row>
    <row r="734" spans="1:6" s="397" customFormat="1" x14ac:dyDescent="0.3">
      <c r="A734" s="397" t="str">
        <f t="shared" ref="A734" si="625">A712</f>
        <v>Turnout</v>
      </c>
      <c r="B734" s="397" t="str">
        <f t="shared" si="598"/>
        <v>TURNOUT</v>
      </c>
      <c r="C734" s="398" t="str">
        <f>IF(F734="","",IF(F734=3,INDEX(Report!$A$61:$T$117,E734,20),IF(OR(F734=7,F734=8,F734=9,F734=14,F734=17),TEXT(INDEX(Report!$A$1:$T$57,E734,F734),"0%"),IF(F734=5,TEXT(INDEX(Report!$A$1:$T$57,E734,F734),"$#,##0"),INDEX(Report!$A$1:$T$57,E734,F734)))))</f>
        <v/>
      </c>
      <c r="D734" s="399" t="str">
        <f>IF(F734="","",IF(F734=2,D$1,IF(F734=3,INDEX(Report!$A$1:$T$57,E734,20),INDEX(Report!$A$61:$T$117,E734,F734)-0.2)))</f>
        <v/>
      </c>
      <c r="E734" s="398">
        <f t="shared" si="622"/>
        <v>39</v>
      </c>
      <c r="F734" s="398" t="str">
        <f t="shared" si="599"/>
        <v/>
      </c>
    </row>
    <row r="735" spans="1:6" x14ac:dyDescent="0.3">
      <c r="A735" s="401" t="str">
        <f t="shared" ref="A735" si="626">A713</f>
        <v>Turnout</v>
      </c>
      <c r="B735" s="401" t="str">
        <f t="shared" si="598"/>
        <v>Turnout: % of Voting-age Citizens: 2020:</v>
      </c>
      <c r="C735" s="402" t="str">
        <f>IF(F735="","",IF(F735=3,INDEX(Report!$A$61:$T$117,E735,20),IF(OR(F735=7,F735=8,F735=9,F735=14,F735=17),TEXT(INDEX(Report!$A$1:$T$57,E735,F735),"0%"),IF(F735=5,TEXT(INDEX(Report!$A$1:$T$57,E735,F735),"$#,##0"),INDEX(Report!$A$1:$T$57,E735,F735)))))</f>
        <v>63%</v>
      </c>
      <c r="D735" s="403">
        <f>IF(F735="","",IF(F735=2,D$1,IF(F735=3,INDEX(Report!$A$1:$T$57,E735,20),INDEX(Report!$A$61:$T$117,E735,F735)-0.2)))</f>
        <v>1.6759289236982089</v>
      </c>
      <c r="E735" s="402">
        <f t="shared" si="622"/>
        <v>39</v>
      </c>
      <c r="F735" s="402">
        <f t="shared" si="599"/>
        <v>7</v>
      </c>
    </row>
    <row r="736" spans="1:6" x14ac:dyDescent="0.3">
      <c r="A736" s="401" t="str">
        <f t="shared" ref="A736" si="627">A714</f>
        <v>Turnout</v>
      </c>
      <c r="B736" s="401" t="str">
        <f t="shared" si="598"/>
        <v>Ratio of 18-24 Turnout to 25+ Turnout: 2020:</v>
      </c>
      <c r="C736" s="402" t="str">
        <f>IF(F736="","",IF(F736=3,INDEX(Report!$A$61:$T$117,E736,20),IF(OR(F736=7,F736=8,F736=9,F736=14,F736=17),TEXT(INDEX(Report!$A$1:$T$57,E736,F736),"0%"),IF(F736=5,TEXT(INDEX(Report!$A$1:$T$57,E736,F736),"$#,##0"),INDEX(Report!$A$1:$T$57,E736,F736)))))</f>
        <v>72%</v>
      </c>
      <c r="D736" s="403">
        <f>IF(F736="","",IF(F736=2,D$1,IF(F736=3,INDEX(Report!$A$1:$T$57,E736,20),INDEX(Report!$A$61:$T$117,E736,F736)-0.2)))</f>
        <v>2.2033281004243293</v>
      </c>
      <c r="E736" s="402">
        <f t="shared" si="622"/>
        <v>39</v>
      </c>
      <c r="F736" s="402">
        <f t="shared" si="599"/>
        <v>8</v>
      </c>
    </row>
    <row r="737" spans="1:6" x14ac:dyDescent="0.3">
      <c r="A737" s="401" t="str">
        <f t="shared" ref="A737" si="628">A715</f>
        <v>Turnout</v>
      </c>
      <c r="B737" s="401" t="str">
        <f t="shared" si="598"/>
        <v>Ratio of Minority Turnout to White Turnout: 2020:</v>
      </c>
      <c r="C737" s="402" t="str">
        <f>IF(F737="","",IF(F737=3,INDEX(Report!$A$61:$T$117,E737,20),IF(OR(F737=7,F737=8,F737=9,F737=14,F737=17),TEXT(INDEX(Report!$A$1:$T$57,E737,F737),"0%"),IF(F737=5,TEXT(INDEX(Report!$A$1:$T$57,E737,F737),"$#,##0"),INDEX(Report!$A$1:$T$57,E737,F737)))))</f>
        <v>83%</v>
      </c>
      <c r="D737" s="403">
        <f>IF(F737="","",IF(F737=2,D$1,IF(F737=3,INDEX(Report!$A$1:$T$57,E737,20),INDEX(Report!$A$61:$T$117,E737,F737)-0.2)))</f>
        <v>3.0511937589131812</v>
      </c>
      <c r="E737" s="402">
        <f t="shared" si="622"/>
        <v>39</v>
      </c>
      <c r="F737" s="402">
        <f t="shared" si="599"/>
        <v>9</v>
      </c>
    </row>
    <row r="738" spans="1:6" s="397" customFormat="1" x14ac:dyDescent="0.3">
      <c r="A738" s="397" t="str">
        <f t="shared" ref="A738" si="629">A716</f>
        <v>Access</v>
      </c>
      <c r="B738" s="397" t="str">
        <f t="shared" si="598"/>
        <v>ACCESS TO VOTING</v>
      </c>
      <c r="C738" s="398" t="str">
        <f>IF(F738="","",IF(F738=3,INDEX(Report!$A$61:$T$117,E738,20),IF(OR(F738=7,F738=8,F738=9,F738=14,F738=17),TEXT(INDEX(Report!$A$1:$T$57,E738,F738),"0%"),IF(F738=5,TEXT(INDEX(Report!$A$1:$T$57,E738,F738),"$#,##0"),INDEX(Report!$A$1:$T$57,E738,F738)))))</f>
        <v/>
      </c>
      <c r="D738" s="399" t="str">
        <f>IF(F738="","",IF(F738=2,D$1,IF(F738=3,INDEX(Report!$A$1:$T$57,E738,20),INDEX(Report!$A$61:$T$117,E738,F738)-0.2)))</f>
        <v/>
      </c>
      <c r="E738" s="398">
        <f t="shared" si="622"/>
        <v>39</v>
      </c>
      <c r="F738" s="398" t="str">
        <f t="shared" si="599"/>
        <v/>
      </c>
    </row>
    <row r="739" spans="1:6" x14ac:dyDescent="0.3">
      <c r="A739" s="401" t="str">
        <f t="shared" ref="A739" si="630">A717</f>
        <v>Access</v>
      </c>
      <c r="B739" s="401" t="str">
        <f t="shared" si="598"/>
        <v>Weekend Early Voting: State Minimum 2021:</v>
      </c>
      <c r="C739" s="402" t="str">
        <f>IF(F739="","",IF(F739=3,INDEX(Report!$A$61:$T$117,E739,20),IF(OR(F739=7,F739=8,F739=9,F739=14,F739=17),TEXT(INDEX(Report!$A$1:$T$57,E739,F739),"0%"),IF(F739=5,TEXT(INDEX(Report!$A$1:$T$57,E739,F739),"$#,##0"),INDEX(Report!$A$1:$T$57,E739,F739)))))</f>
        <v>4: Sat+Sun 5+hrs both weekends</v>
      </c>
      <c r="D739" s="403">
        <f>IF(F739="","",IF(F739=2,D$1,IF(F739=3,INDEX(Report!$A$1:$T$57,E739,20),INDEX(Report!$A$61:$T$117,E739,F739)-0.2)))</f>
        <v>5</v>
      </c>
      <c r="E739" s="402">
        <f t="shared" si="622"/>
        <v>39</v>
      </c>
      <c r="F739" s="402">
        <f t="shared" si="599"/>
        <v>10</v>
      </c>
    </row>
    <row r="740" spans="1:6" x14ac:dyDescent="0.3">
      <c r="A740" s="401" t="str">
        <f t="shared" ref="A740" si="631">A718</f>
        <v>Access</v>
      </c>
      <c r="B740" s="401" t="str">
        <f t="shared" si="598"/>
        <v>Access to Vote by Mail (VBM): 2020:</v>
      </c>
      <c r="C740" s="402" t="str">
        <f>IF(F740="","",IF(F740=3,INDEX(Report!$A$61:$T$117,E740,20),IF(OR(F740=7,F740=8,F740=9,F740=14,F740=17),TEXT(INDEX(Report!$A$1:$T$57,E740,F740),"0%"),IF(F740=5,TEXT(INDEX(Report!$A$1:$T$57,E740,F740),"$#,##0"),INDEX(Report!$A$1:$T$57,E740,F740)))))</f>
        <v>Broad VBM: if Voter asks</v>
      </c>
      <c r="D740" s="403">
        <f>IF(F740="","",IF(F740=2,D$1,IF(F740=3,INDEX(Report!$A$1:$T$57,E740,20),INDEX(Report!$A$61:$T$117,E740,F740)-0.2)))</f>
        <v>3</v>
      </c>
      <c r="E740" s="402">
        <f t="shared" si="622"/>
        <v>39</v>
      </c>
      <c r="F740" s="402">
        <f t="shared" si="599"/>
        <v>11</v>
      </c>
    </row>
    <row r="741" spans="1:6" x14ac:dyDescent="0.3">
      <c r="A741" s="401" t="str">
        <f t="shared" ref="A741" si="632">A719</f>
        <v>Access</v>
      </c>
      <c r="B741" s="401" t="str">
        <f t="shared" si="598"/>
        <v>Number of Days when Voters Can Cure Signature Problems after Election Day:</v>
      </c>
      <c r="C741" s="402" t="str">
        <f>IF(F741="","",IF(F741=3,INDEX(Report!$A$61:$T$117,E741,20),IF(OR(F741=7,F741=8,F741=9,F741=14,F741=17),TEXT(INDEX(Report!$A$1:$T$57,E741,F741),"0%"),IF(F741=5,TEXT(INDEX(Report!$A$1:$T$57,E741,F741),"$#,##0"),INDEX(Report!$A$1:$T$57,E741,F741)))))</f>
        <v>No cure</v>
      </c>
      <c r="D741" s="403">
        <f>IF(F741="","",IF(F741=2,D$1,IF(F741=3,INDEX(Report!$A$1:$T$57,E741,20),INDEX(Report!$A$61:$T$117,E741,F741)-0.2)))</f>
        <v>0</v>
      </c>
      <c r="E741" s="402">
        <f t="shared" si="622"/>
        <v>39</v>
      </c>
      <c r="F741" s="402">
        <f t="shared" si="599"/>
        <v>12</v>
      </c>
    </row>
    <row r="742" spans="1:6" x14ac:dyDescent="0.3">
      <c r="A742" s="401" t="str">
        <f t="shared" ref="A742" si="633">A720</f>
        <v>Access</v>
      </c>
      <c r="B742" s="401" t="str">
        <f t="shared" si="598"/>
        <v>Do They Maintain VBM List Well with Address Changes &amp; Deaths?</v>
      </c>
      <c r="C742" s="402" t="str">
        <f>IF(F742="","",IF(F742=3,INDEX(Report!$A$61:$T$117,E742,20),IF(OR(F742=7,F742=8,F742=9,F742=14,F742=17),TEXT(INDEX(Report!$A$1:$T$57,E742,F742),"0%"),IF(F742=5,TEXT(INDEX(Report!$A$1:$T$57,E742,F742),"$#,##0"),INDEX(Report!$A$1:$T$57,E742,F742)))))</f>
        <v>No</v>
      </c>
      <c r="D742" s="403">
        <f>IF(F742="","",IF(F742=2,D$1,IF(F742=3,INDEX(Report!$A$1:$T$57,E742,20),INDEX(Report!$A$61:$T$117,E742,F742)-0.2)))</f>
        <v>0</v>
      </c>
      <c r="E742" s="402">
        <f t="shared" si="622"/>
        <v>39</v>
      </c>
      <c r="F742" s="402">
        <f t="shared" si="599"/>
        <v>13</v>
      </c>
    </row>
    <row r="743" spans="1:6" x14ac:dyDescent="0.3">
      <c r="A743" s="401" t="str">
        <f t="shared" ref="A743" si="634">A721</f>
        <v>Access</v>
      </c>
      <c r="B743" s="401" t="str">
        <f t="shared" si="598"/>
        <v>Extent of Review of VBM: Rejection Rate: 2018:</v>
      </c>
      <c r="C743" s="402" t="str">
        <f>IF(F743="","",IF(F743=3,INDEX(Report!$A$61:$T$117,E743,20),IF(OR(F743=7,F743=8,F743=9,F743=14,F743=17),TEXT(INDEX(Report!$A$1:$T$57,E743,F743),"0%"),IF(F743=5,TEXT(INDEX(Report!$A$1:$T$57,E743,F743),"$#,##0"),INDEX(Report!$A$1:$T$57,E743,F743)))))</f>
        <v>14%</v>
      </c>
      <c r="D743" s="403">
        <f>IF(F743="","",IF(F743=2,D$1,IF(F743=3,INDEX(Report!$A$1:$T$57,E743,20),INDEX(Report!$A$61:$T$117,E743,F743)-0.2)))</f>
        <v>5</v>
      </c>
      <c r="E743" s="402">
        <f t="shared" si="622"/>
        <v>39</v>
      </c>
      <c r="F743" s="402">
        <f t="shared" si="599"/>
        <v>14</v>
      </c>
    </row>
    <row r="744" spans="1:6" s="397" customFormat="1" x14ac:dyDescent="0.3">
      <c r="A744" s="397" t="str">
        <f t="shared" ref="A744" si="635">A722</f>
        <v>Checking</v>
      </c>
      <c r="B744" s="397" t="str">
        <f t="shared" si="598"/>
        <v>CHECKING ELECTION RESULTS</v>
      </c>
      <c r="C744" s="398" t="str">
        <f>IF(F744="","",IF(F744=3,INDEX(Report!$A$61:$T$117,E744,20),IF(OR(F744=7,F744=8,F744=9,F744=14,F744=17),TEXT(INDEX(Report!$A$1:$T$57,E744,F744),"0%"),IF(F744=5,TEXT(INDEX(Report!$A$1:$T$57,E744,F744),"$#,##0"),INDEX(Report!$A$1:$T$57,E744,F744)))))</f>
        <v/>
      </c>
      <c r="D744" s="399" t="str">
        <f>IF(F744="","",IF(F744=2,D$1,IF(F744=3,INDEX(Report!$A$1:$T$57,E744,20),INDEX(Report!$A$61:$T$117,E744,F744)-0.2)))</f>
        <v/>
      </c>
      <c r="E744" s="398">
        <f t="shared" si="622"/>
        <v>39</v>
      </c>
      <c r="F744" s="398" t="str">
        <f t="shared" si="599"/>
        <v/>
      </c>
    </row>
    <row r="745" spans="1:6" x14ac:dyDescent="0.3">
      <c r="A745" s="401" t="str">
        <f t="shared" ref="A745" si="636">A723</f>
        <v>Checking</v>
      </c>
      <c r="B745" s="401" t="str">
        <f t="shared" si="598"/>
        <v>Handmarked Paper Ballots or Printed by Touchscreen? 2022:</v>
      </c>
      <c r="C745" s="402" t="str">
        <f>IF(F745="","",IF(F745=3,INDEX(Report!$A$61:$T$117,E745,20),IF(OR(F745=7,F745=8,F745=9,F745=14,F745=17),TEXT(INDEX(Report!$A$1:$T$57,E745,F745),"0%"),IF(F745=5,TEXT(INDEX(Report!$A$1:$T$57,E745,F745),"$#,##0"),INDEX(Report!$A$1:$T$57,E745,F745)))))</f>
        <v>Handmark. Touchscreen can print ballot for accessibility</v>
      </c>
      <c r="D745" s="403">
        <f>IF(F745="","",IF(F745=2,D$1,IF(F745=3,INDEX(Report!$A$1:$T$57,E745,20),INDEX(Report!$A$61:$T$117,E745,F745)-0.2)))</f>
        <v>5</v>
      </c>
      <c r="E745" s="402">
        <f t="shared" si="622"/>
        <v>39</v>
      </c>
      <c r="F745" s="402">
        <f t="shared" si="599"/>
        <v>15</v>
      </c>
    </row>
    <row r="746" spans="1:6" x14ac:dyDescent="0.3">
      <c r="A746" s="401" t="str">
        <f t="shared" ref="A746" si="637">A724</f>
        <v>Checking</v>
      </c>
      <c r="B746" s="401" t="str">
        <f t="shared" si="598"/>
        <v>Do They Audit Results by Hand Tallying Some Ballots?</v>
      </c>
      <c r="C746" s="402" t="str">
        <f>IF(F746="","",IF(F746=3,INDEX(Report!$A$61:$T$117,E746,20),IF(OR(F746=7,F746=8,F746=9,F746=14,F746=17),TEXT(INDEX(Report!$A$1:$T$57,E746,F746),"0%"),IF(F746=5,TEXT(INDEX(Report!$A$1:$T$57,E746,F746),"$#,##0"),INDEX(Report!$A$1:$T$57,E746,F746)))))</f>
        <v>Hand tally</v>
      </c>
      <c r="D746" s="403">
        <f>IF(F746="","",IF(F746=2,D$1,IF(F746=3,INDEX(Report!$A$1:$T$57,E746,20),INDEX(Report!$A$61:$T$117,E746,F746)-0.2)))</f>
        <v>5</v>
      </c>
      <c r="E746" s="402">
        <f t="shared" si="622"/>
        <v>39</v>
      </c>
      <c r="F746" s="402">
        <f t="shared" si="599"/>
        <v>16</v>
      </c>
    </row>
    <row r="747" spans="1:6" x14ac:dyDescent="0.3">
      <c r="A747" s="401" t="str">
        <f t="shared" ref="A747" si="638">A725</f>
        <v>Checking</v>
      </c>
      <c r="B747" s="401" t="str">
        <f t="shared" si="598"/>
        <v>How Big Is Audit Sample?</v>
      </c>
      <c r="C747" s="402" t="str">
        <f>IF(F747="","",IF(F747=3,INDEX(Report!$A$61:$T$117,E747,20),IF(OR(F747=7,F747=8,F747=9,F747=14,F747=17),TEXT(INDEX(Report!$A$1:$T$57,E747,F747),"0%"),IF(F747=5,TEXT(INDEX(Report!$A$1:$T$57,E747,F747),"$#,##0"),INDEX(Report!$A$1:$T$57,E747,F747)))))</f>
        <v>3%</v>
      </c>
      <c r="D747" s="403">
        <f>IF(F747="","",IF(F747=2,D$1,IF(F747=3,INDEX(Report!$A$1:$T$57,E747,20),INDEX(Report!$A$61:$T$117,E747,F747)-0.2)))</f>
        <v>3</v>
      </c>
      <c r="E747" s="402">
        <f t="shared" si="622"/>
        <v>39</v>
      </c>
      <c r="F747" s="402">
        <f t="shared" si="599"/>
        <v>17</v>
      </c>
    </row>
    <row r="748" spans="1:6" x14ac:dyDescent="0.3">
      <c r="A748" s="401" t="str">
        <f t="shared" ref="A748" si="639">A726</f>
        <v>Checking</v>
      </c>
      <c r="B748" s="401" t="str">
        <f t="shared" si="598"/>
        <v>Number of Contests Audited:</v>
      </c>
      <c r="C748" s="402" t="str">
        <f>IF(F748="","",IF(F748=3,INDEX(Report!$A$61:$T$117,E748,20),IF(OR(F748=7,F748=8,F748=9,F748=14,F748=17),TEXT(INDEX(Report!$A$1:$T$57,E748,F748),"0%"),IF(F748=5,TEXT(INDEX(Report!$A$1:$T$57,E748,F748),"$#,##0"),INDEX(Report!$A$1:$T$57,E748,F748)))))</f>
        <v>All</v>
      </c>
      <c r="D748" s="403">
        <f>IF(F748="","",IF(F748=2,D$1,IF(F748=3,INDEX(Report!$A$1:$T$57,E748,20),INDEX(Report!$A$61:$T$117,E748,F748)-0.2)))</f>
        <v>5</v>
      </c>
      <c r="E748" s="402">
        <f t="shared" si="622"/>
        <v>39</v>
      </c>
      <c r="F748" s="402">
        <f t="shared" si="599"/>
        <v>18</v>
      </c>
    </row>
    <row r="749" spans="1:6" x14ac:dyDescent="0.3">
      <c r="A749" s="401" t="str">
        <f t="shared" ref="A749" si="640">A727</f>
        <v>Checking</v>
      </c>
      <c r="B749" s="401" t="str">
        <f t="shared" si="598"/>
        <v>Can Public Recount with Copies of Ballots?</v>
      </c>
      <c r="C749" s="402" t="str">
        <f>IF(F749="","",IF(F749=3,INDEX(Report!$A$61:$T$117,E749,20),IF(OR(F749=7,F749=8,F749=9,F749=14,F749=17),TEXT(INDEX(Report!$A$1:$T$57,E749,F749),"0%"),IF(F749=5,TEXT(INDEX(Report!$A$1:$T$57,E749,F749),"$#,##0"),INDEX(Report!$A$1:$T$57,E749,F749)))))</f>
        <v>No ballots or images</v>
      </c>
      <c r="D749" s="403">
        <f>IF(F749="","",IF(F749=2,D$1,IF(F749=3,INDEX(Report!$A$1:$T$57,E749,20),INDEX(Report!$A$61:$T$117,E749,F749)-0.2)))</f>
        <v>0</v>
      </c>
      <c r="E749" s="402">
        <f t="shared" si="622"/>
        <v>39</v>
      </c>
      <c r="F749" s="402">
        <f t="shared" si="599"/>
        <v>19</v>
      </c>
    </row>
    <row r="750" spans="1:6" s="397" customFormat="1" x14ac:dyDescent="0.3">
      <c r="A750" s="397" t="str">
        <f>A728</f>
        <v>State</v>
      </c>
      <c r="B750" s="397" t="str">
        <f>B728</f>
        <v>|</v>
      </c>
      <c r="C750" s="398" t="str">
        <f>IF(F750="","",IF(F750=3,INDEX(Report!$A$61:$T$117,E750,20),IF(OR(F750=7,F750=8,F750=9,F750=14,F750=17),TEXT(INDEX(Report!$A$1:$T$57,E750,F750),"0%"),IF(F750=5,TEXT(INDEX(Report!$A$1:$T$57,E750,F750),"$#,##0"),INDEX(Report!$A$1:$T$57,E750,F750)))))</f>
        <v>North Carolina</v>
      </c>
      <c r="D750" s="399" t="str">
        <f>IF(F750="","",IF(F750=2,D$1,IF(F750=3,INDEX(Report!$A$1:$T$57,E750,20),INDEX(Report!$A$61:$T$117,E750,F750)-0.2)))</f>
        <v>Score (Scale 0-5)</v>
      </c>
      <c r="E750" s="398">
        <f t="shared" si="622"/>
        <v>40</v>
      </c>
      <c r="F750" s="398">
        <f>IF(F728&lt;&gt;"",F728,"")</f>
        <v>2</v>
      </c>
    </row>
    <row r="751" spans="1:6" s="397" customFormat="1" x14ac:dyDescent="0.3">
      <c r="A751" s="397" t="str">
        <f>A729</f>
        <v>Grade</v>
      </c>
      <c r="B751" s="397" t="str">
        <f t="shared" si="598"/>
        <v>Overall Grade, Total score is on scale 0-80 (item scores are 0-5)</v>
      </c>
      <c r="C751" s="398" t="str">
        <f>IF(F751="","",IF(F751=3,INDEX(Report!$A$61:$T$117,E751,20),IF(OR(F751=7,F751=8,F751=9,F751=14,F751=17),TEXT(INDEX(Report!$A$1:$T$57,E751,F751),"0%"),IF(F751=5,TEXT(INDEX(Report!$A$1:$T$57,E751,F751),"$#,##0"),INDEX(Report!$A$1:$T$57,E751,F751)))))</f>
        <v>C</v>
      </c>
      <c r="D751" s="399">
        <f>IF(F751="","",IF(F751=2,D$1,IF(F751=3,INDEX(Report!$A$1:$T$57,E751,20),INDEX(Report!$A$61:$T$117,E751,F751)-0.2)))</f>
        <v>31.107713332895347</v>
      </c>
      <c r="E751" s="398">
        <f t="shared" si="622"/>
        <v>40</v>
      </c>
      <c r="F751" s="398">
        <f t="shared" si="599"/>
        <v>3</v>
      </c>
    </row>
    <row r="752" spans="1:6" s="397" customFormat="1" x14ac:dyDescent="0.3">
      <c r="A752" s="397" t="str">
        <f t="shared" ref="A752" si="641">A730</f>
        <v>Campaigns</v>
      </c>
      <c r="B752" s="397" t="str">
        <f t="shared" si="598"/>
        <v>CAMPAIGNS</v>
      </c>
      <c r="C752" s="398" t="str">
        <f>IF(F752="","",IF(F752=3,INDEX(Report!$A$61:$T$117,E752,20),IF(OR(F752=7,F752=8,F752=9,F752=14,F752=17),TEXT(INDEX(Report!$A$1:$T$57,E752,F752),"0%"),IF(F752=5,TEXT(INDEX(Report!$A$1:$T$57,E752,F752),"$#,##0"),INDEX(Report!$A$1:$T$57,E752,F752)))))</f>
        <v/>
      </c>
      <c r="D752" s="399" t="str">
        <f>IF(F752="","",IF(F752=2,D$1,IF(F752=3,INDEX(Report!$A$1:$T$57,E752,20),INDEX(Report!$A$61:$T$117,E752,F752)-0.2)))</f>
        <v/>
      </c>
      <c r="E752" s="398">
        <f t="shared" si="622"/>
        <v>40</v>
      </c>
      <c r="F752" s="398" t="str">
        <f t="shared" si="599"/>
        <v/>
      </c>
    </row>
    <row r="753" spans="1:6" x14ac:dyDescent="0.3">
      <c r="A753" s="401" t="str">
        <f t="shared" ref="A753" si="642">A731</f>
        <v>Campaigns</v>
      </c>
      <c r="B753" s="401" t="str">
        <f t="shared" si="598"/>
        <v>Nonpartisan or Bipartisan Redistricting to Avoid Gerrymanders</v>
      </c>
      <c r="C753" s="402" t="str">
        <f>IF(F753="","",IF(F753=3,INDEX(Report!$A$61:$T$117,E753,20),IF(OR(F753=7,F753=8,F753=9,F753=14,F753=17),TEXT(INDEX(Report!$A$1:$T$57,E753,F753),"0%"),IF(F753=5,TEXT(INDEX(Report!$A$1:$T$57,E753,F753),"$#,##0"),INDEX(Report!$A$1:$T$57,E753,F753)))))</f>
        <v>No</v>
      </c>
      <c r="D753" s="403">
        <f>IF(F753="","",IF(F753=2,D$1,IF(F753=3,INDEX(Report!$A$1:$T$57,E753,20),INDEX(Report!$A$61:$T$117,E753,F753)-0.2)))</f>
        <v>0</v>
      </c>
      <c r="E753" s="402">
        <f t="shared" si="622"/>
        <v>40</v>
      </c>
      <c r="F753" s="402">
        <f t="shared" si="599"/>
        <v>4</v>
      </c>
    </row>
    <row r="754" spans="1:6" x14ac:dyDescent="0.3">
      <c r="A754" s="401" t="str">
        <f t="shared" ref="A754" si="643">A732</f>
        <v>Campaigns</v>
      </c>
      <c r="B754" s="401" t="str">
        <f t="shared" si="598"/>
        <v>Contribution Limit per 4 Years per Candidate</v>
      </c>
      <c r="C754" s="402" t="str">
        <f>IF(F754="","",IF(F754=3,INDEX(Report!$A$61:$T$117,E754,20),IF(OR(F754=7,F754=8,F754=9,F754=14,F754=17),TEXT(INDEX(Report!$A$1:$T$57,E754,F754),"0%"),IF(F754=5,TEXT(INDEX(Report!$A$1:$T$57,E754,F754),"$#,##0"),INDEX(Report!$A$1:$T$57,E754,F754)))))</f>
        <v>$16,200</v>
      </c>
      <c r="D754" s="403">
        <f>IF(F754="","",IF(F754=2,D$1,IF(F754=3,INDEX(Report!$A$1:$T$57,E754,20),INDEX(Report!$A$61:$T$117,E754,F754)-0.2)))</f>
        <v>1</v>
      </c>
      <c r="E754" s="402">
        <f t="shared" si="622"/>
        <v>40</v>
      </c>
      <c r="F754" s="402">
        <f t="shared" si="599"/>
        <v>5</v>
      </c>
    </row>
    <row r="755" spans="1:6" x14ac:dyDescent="0.3">
      <c r="A755" s="401" t="str">
        <f t="shared" ref="A755" si="644">A733</f>
        <v>Campaigns</v>
      </c>
      <c r="B755" s="401" t="str">
        <f t="shared" si="598"/>
        <v>Public Campaign Finance for Governor+Legislature:</v>
      </c>
      <c r="C755" s="402" t="str">
        <f>IF(F755="","",IF(F755=3,INDEX(Report!$A$61:$T$117,E755,20),IF(OR(F755=7,F755=8,F755=9,F755=14,F755=17),TEXT(INDEX(Report!$A$1:$T$57,E755,F755),"0%"),IF(F755=5,TEXT(INDEX(Report!$A$1:$T$57,E755,F755),"$#,##0"),INDEX(Report!$A$1:$T$57,E755,F755)))))</f>
        <v>Neither</v>
      </c>
      <c r="D755" s="403">
        <f>IF(F755="","",IF(F755=2,D$1,IF(F755=3,INDEX(Report!$A$1:$T$57,E755,20),INDEX(Report!$A$61:$T$117,E755,F755)-0.2)))</f>
        <v>0</v>
      </c>
      <c r="E755" s="402">
        <f t="shared" si="622"/>
        <v>40</v>
      </c>
      <c r="F755" s="402">
        <f t="shared" si="599"/>
        <v>6</v>
      </c>
    </row>
    <row r="756" spans="1:6" s="397" customFormat="1" x14ac:dyDescent="0.3">
      <c r="A756" s="397" t="str">
        <f t="shared" ref="A756" si="645">A734</f>
        <v>Turnout</v>
      </c>
      <c r="B756" s="397" t="str">
        <f t="shared" si="598"/>
        <v>TURNOUT</v>
      </c>
      <c r="C756" s="398" t="str">
        <f>IF(F756="","",IF(F756=3,INDEX(Report!$A$61:$T$117,E756,20),IF(OR(F756=7,F756=8,F756=9,F756=14,F756=17),TEXT(INDEX(Report!$A$1:$T$57,E756,F756),"0%"),IF(F756=5,TEXT(INDEX(Report!$A$1:$T$57,E756,F756),"$#,##0"),INDEX(Report!$A$1:$T$57,E756,F756)))))</f>
        <v/>
      </c>
      <c r="D756" s="399" t="str">
        <f>IF(F756="","",IF(F756=2,D$1,IF(F756=3,INDEX(Report!$A$1:$T$57,E756,20),INDEX(Report!$A$61:$T$117,E756,F756)-0.2)))</f>
        <v/>
      </c>
      <c r="E756" s="398">
        <f t="shared" si="622"/>
        <v>40</v>
      </c>
      <c r="F756" s="398" t="str">
        <f t="shared" si="599"/>
        <v/>
      </c>
    </row>
    <row r="757" spans="1:6" x14ac:dyDescent="0.3">
      <c r="A757" s="401" t="str">
        <f t="shared" ref="A757" si="646">A735</f>
        <v>Turnout</v>
      </c>
      <c r="B757" s="401" t="str">
        <f t="shared" si="598"/>
        <v>Turnout: % of Voting-age Citizens: 2020:</v>
      </c>
      <c r="C757" s="402" t="str">
        <f>IF(F757="","",IF(F757=3,INDEX(Report!$A$61:$T$117,E757,20),IF(OR(F757=7,F757=8,F757=9,F757=14,F757=17),TEXT(INDEX(Report!$A$1:$T$57,E757,F757),"0%"),IF(F757=5,TEXT(INDEX(Report!$A$1:$T$57,E757,F757),"$#,##0"),INDEX(Report!$A$1:$T$57,E757,F757)))))</f>
        <v>71%</v>
      </c>
      <c r="D757" s="403">
        <f>IF(F757="","",IF(F757=2,D$1,IF(F757=3,INDEX(Report!$A$1:$T$57,E757,20),INDEX(Report!$A$61:$T$117,E757,F757)-0.2)))</f>
        <v>3.3013505494352473</v>
      </c>
      <c r="E757" s="402">
        <f t="shared" si="622"/>
        <v>40</v>
      </c>
      <c r="F757" s="402">
        <f t="shared" si="599"/>
        <v>7</v>
      </c>
    </row>
    <row r="758" spans="1:6" x14ac:dyDescent="0.3">
      <c r="A758" s="401" t="str">
        <f t="shared" ref="A758" si="647">A736</f>
        <v>Turnout</v>
      </c>
      <c r="B758" s="401" t="str">
        <f t="shared" si="598"/>
        <v>Ratio of 18-24 Turnout to 25+ Turnout: 2020:</v>
      </c>
      <c r="C758" s="402" t="str">
        <f>IF(F758="","",IF(F758=3,INDEX(Report!$A$61:$T$117,E758,20),IF(OR(F758=7,F758=8,F758=9,F758=14,F758=17),TEXT(INDEX(Report!$A$1:$T$57,E758,F758),"0%"),IF(F758=5,TEXT(INDEX(Report!$A$1:$T$57,E758,F758),"$#,##0"),INDEX(Report!$A$1:$T$57,E758,F758)))))</f>
        <v>74%</v>
      </c>
      <c r="D758" s="403">
        <f>IF(F758="","",IF(F758=2,D$1,IF(F758=3,INDEX(Report!$A$1:$T$57,E758,20),INDEX(Report!$A$61:$T$117,E758,F758)-0.2)))</f>
        <v>2.4475947964475093</v>
      </c>
      <c r="E758" s="402">
        <f t="shared" si="622"/>
        <v>40</v>
      </c>
      <c r="F758" s="402">
        <f t="shared" si="599"/>
        <v>8</v>
      </c>
    </row>
    <row r="759" spans="1:6" x14ac:dyDescent="0.3">
      <c r="A759" s="401" t="str">
        <f t="shared" ref="A759" si="648">A737</f>
        <v>Turnout</v>
      </c>
      <c r="B759" s="401" t="str">
        <f t="shared" si="598"/>
        <v>Ratio of Minority Turnout to White Turnout: 2020:</v>
      </c>
      <c r="C759" s="402" t="str">
        <f>IF(F759="","",IF(F759=3,INDEX(Report!$A$61:$T$117,E759,20),IF(OR(F759=7,F759=8,F759=9,F759=14,F759=17),TEXT(INDEX(Report!$A$1:$T$57,E759,F759),"0%"),IF(F759=5,TEXT(INDEX(Report!$A$1:$T$57,E759,F759),"$#,##0"),INDEX(Report!$A$1:$T$57,E759,F759)))))</f>
        <v>92%</v>
      </c>
      <c r="D759" s="403">
        <f>IF(F759="","",IF(F759=2,D$1,IF(F759=3,INDEX(Report!$A$1:$T$57,E759,20),INDEX(Report!$A$61:$T$117,E759,F759)-0.2)))</f>
        <v>3.8587679870125919</v>
      </c>
      <c r="E759" s="402">
        <f t="shared" si="622"/>
        <v>40</v>
      </c>
      <c r="F759" s="402">
        <f t="shared" si="599"/>
        <v>9</v>
      </c>
    </row>
    <row r="760" spans="1:6" s="397" customFormat="1" x14ac:dyDescent="0.3">
      <c r="A760" s="397" t="str">
        <f t="shared" ref="A760" si="649">A738</f>
        <v>Access</v>
      </c>
      <c r="B760" s="397" t="str">
        <f t="shared" si="598"/>
        <v>ACCESS TO VOTING</v>
      </c>
      <c r="C760" s="398" t="str">
        <f>IF(F760="","",IF(F760=3,INDEX(Report!$A$61:$T$117,E760,20),IF(OR(F760=7,F760=8,F760=9,F760=14,F760=17),TEXT(INDEX(Report!$A$1:$T$57,E760,F760),"0%"),IF(F760=5,TEXT(INDEX(Report!$A$1:$T$57,E760,F760),"$#,##0"),INDEX(Report!$A$1:$T$57,E760,F760)))))</f>
        <v/>
      </c>
      <c r="D760" s="399" t="str">
        <f>IF(F760="","",IF(F760=2,D$1,IF(F760=3,INDEX(Report!$A$1:$T$57,E760,20),INDEX(Report!$A$61:$T$117,E760,F760)-0.2)))</f>
        <v/>
      </c>
      <c r="E760" s="398">
        <f t="shared" si="622"/>
        <v>40</v>
      </c>
      <c r="F760" s="398" t="str">
        <f t="shared" si="599"/>
        <v/>
      </c>
    </row>
    <row r="761" spans="1:6" x14ac:dyDescent="0.3">
      <c r="A761" s="401" t="str">
        <f t="shared" ref="A761" si="650">A739</f>
        <v>Access</v>
      </c>
      <c r="B761" s="401" t="str">
        <f t="shared" si="598"/>
        <v>Weekend Early Voting: State Minimum 2021:</v>
      </c>
      <c r="C761" s="402" t="str">
        <f>IF(F761="","",IF(F761=3,INDEX(Report!$A$61:$T$117,E761,20),IF(OR(F761=7,F761=8,F761=9,F761=14,F761=17),TEXT(INDEX(Report!$A$1:$T$57,E761,F761),"0%"),IF(F761=5,TEXT(INDEX(Report!$A$1:$T$57,E761,F761),"$#,##0"),INDEX(Report!$A$1:$T$57,E761,F761)))))</f>
        <v>No rule</v>
      </c>
      <c r="D761" s="403">
        <f>IF(F761="","",IF(F761=2,D$1,IF(F761=3,INDEX(Report!$A$1:$T$57,E761,20),INDEX(Report!$A$61:$T$117,E761,F761)-0.2)))</f>
        <v>0</v>
      </c>
      <c r="E761" s="402">
        <f t="shared" si="622"/>
        <v>40</v>
      </c>
      <c r="F761" s="402">
        <f t="shared" si="599"/>
        <v>10</v>
      </c>
    </row>
    <row r="762" spans="1:6" x14ac:dyDescent="0.3">
      <c r="A762" s="401" t="str">
        <f t="shared" ref="A762" si="651">A740</f>
        <v>Access</v>
      </c>
      <c r="B762" s="401" t="str">
        <f t="shared" si="598"/>
        <v>Access to Vote by Mail (VBM): 2020:</v>
      </c>
      <c r="C762" s="402" t="str">
        <f>IF(F762="","",IF(F762=3,INDEX(Report!$A$61:$T$117,E762,20),IF(OR(F762=7,F762=8,F762=9,F762=14,F762=17),TEXT(INDEX(Report!$A$1:$T$57,E762,F762),"0%"),IF(F762=5,TEXT(INDEX(Report!$A$1:$T$57,E762,F762),"$#,##0"),INDEX(Report!$A$1:$T$57,E762,F762)))))</f>
        <v>Broad VBM: if Voter asks</v>
      </c>
      <c r="D762" s="403">
        <f>IF(F762="","",IF(F762=2,D$1,IF(F762=3,INDEX(Report!$A$1:$T$57,E762,20),INDEX(Report!$A$61:$T$117,E762,F762)-0.2)))</f>
        <v>1</v>
      </c>
      <c r="E762" s="402">
        <f t="shared" si="622"/>
        <v>40</v>
      </c>
      <c r="F762" s="402">
        <f t="shared" si="599"/>
        <v>11</v>
      </c>
    </row>
    <row r="763" spans="1:6" x14ac:dyDescent="0.3">
      <c r="A763" s="401" t="str">
        <f t="shared" ref="A763" si="652">A741</f>
        <v>Access</v>
      </c>
      <c r="B763" s="401" t="str">
        <f t="shared" si="598"/>
        <v>Number of Days when Voters Can Cure Signature Problems after Election Day:</v>
      </c>
      <c r="C763" s="402">
        <f>IF(F763="","",IF(F763=3,INDEX(Report!$A$61:$T$117,E763,20),IF(OR(F763=7,F763=8,F763=9,F763=14,F763=17),TEXT(INDEX(Report!$A$1:$T$57,E763,F763),"0%"),IF(F763=5,TEXT(INDEX(Report!$A$1:$T$57,E763,F763),"$#,##0"),INDEX(Report!$A$1:$T$57,E763,F763)))))</f>
        <v>8</v>
      </c>
      <c r="D763" s="403">
        <f>IF(F763="","",IF(F763=2,D$1,IF(F763=3,INDEX(Report!$A$1:$T$57,E763,20),INDEX(Report!$A$61:$T$117,E763,F763)-0.2)))</f>
        <v>5</v>
      </c>
      <c r="E763" s="402">
        <f t="shared" si="622"/>
        <v>40</v>
      </c>
      <c r="F763" s="402">
        <f t="shared" si="599"/>
        <v>12</v>
      </c>
    </row>
    <row r="764" spans="1:6" x14ac:dyDescent="0.3">
      <c r="A764" s="401" t="str">
        <f t="shared" ref="A764" si="653">A742</f>
        <v>Access</v>
      </c>
      <c r="B764" s="401" t="str">
        <f t="shared" si="598"/>
        <v>Do They Maintain VBM List Well with Address Changes &amp; Deaths?</v>
      </c>
      <c r="C764" s="402" t="str">
        <f>IF(F764="","",IF(F764=3,INDEX(Report!$A$61:$T$117,E764,20),IF(OR(F764=7,F764=8,F764=9,F764=14,F764=17),TEXT(INDEX(Report!$A$1:$T$57,E764,F764),"0%"),IF(F764=5,TEXT(INDEX(Report!$A$1:$T$57,E764,F764),"$#,##0"),INDEX(Report!$A$1:$T$57,E764,F764)))))</f>
        <v>No</v>
      </c>
      <c r="D764" s="403">
        <f>IF(F764="","",IF(F764=2,D$1,IF(F764=3,INDEX(Report!$A$1:$T$57,E764,20),INDEX(Report!$A$61:$T$117,E764,F764)-0.2)))</f>
        <v>0</v>
      </c>
      <c r="E764" s="402">
        <f t="shared" si="622"/>
        <v>40</v>
      </c>
      <c r="F764" s="402">
        <f t="shared" si="599"/>
        <v>13</v>
      </c>
    </row>
    <row r="765" spans="1:6" x14ac:dyDescent="0.3">
      <c r="A765" s="401" t="str">
        <f t="shared" ref="A765" si="654">A743</f>
        <v>Access</v>
      </c>
      <c r="B765" s="401" t="str">
        <f t="shared" si="598"/>
        <v>Extent of Review of VBM: Rejection Rate: 2018:</v>
      </c>
      <c r="C765" s="402" t="str">
        <f>IF(F765="","",IF(F765=3,INDEX(Report!$A$61:$T$117,E765,20),IF(OR(F765=7,F765=8,F765=9,F765=14,F765=17),TEXT(INDEX(Report!$A$1:$T$57,E765,F765),"0%"),IF(F765=5,TEXT(INDEX(Report!$A$1:$T$57,E765,F765),"$#,##0"),INDEX(Report!$A$1:$T$57,E765,F765)))))</f>
        <v>No signature checks</v>
      </c>
      <c r="D765" s="403">
        <f>IF(F765="","",IF(F765=2,D$1,IF(F765=3,INDEX(Report!$A$1:$T$57,E765,20),INDEX(Report!$A$61:$T$117,E765,F765)-0.2)))</f>
        <v>0</v>
      </c>
      <c r="E765" s="402">
        <f t="shared" si="622"/>
        <v>40</v>
      </c>
      <c r="F765" s="402">
        <f t="shared" si="599"/>
        <v>14</v>
      </c>
    </row>
    <row r="766" spans="1:6" s="397" customFormat="1" x14ac:dyDescent="0.3">
      <c r="A766" s="397" t="str">
        <f t="shared" ref="A766" si="655">A744</f>
        <v>Checking</v>
      </c>
      <c r="B766" s="397" t="str">
        <f t="shared" si="598"/>
        <v>CHECKING ELECTION RESULTS</v>
      </c>
      <c r="C766" s="398" t="str">
        <f>IF(F766="","",IF(F766=3,INDEX(Report!$A$61:$T$117,E766,20),IF(OR(F766=7,F766=8,F766=9,F766=14,F766=17),TEXT(INDEX(Report!$A$1:$T$57,E766,F766),"0%"),IF(F766=5,TEXT(INDEX(Report!$A$1:$T$57,E766,F766),"$#,##0"),INDEX(Report!$A$1:$T$57,E766,F766)))))</f>
        <v/>
      </c>
      <c r="D766" s="399" t="str">
        <f>IF(F766="","",IF(F766=2,D$1,IF(F766=3,INDEX(Report!$A$1:$T$57,E766,20),INDEX(Report!$A$61:$T$117,E766,F766)-0.2)))</f>
        <v/>
      </c>
      <c r="E766" s="398">
        <f t="shared" si="622"/>
        <v>40</v>
      </c>
      <c r="F766" s="398" t="str">
        <f t="shared" si="599"/>
        <v/>
      </c>
    </row>
    <row r="767" spans="1:6" x14ac:dyDescent="0.3">
      <c r="A767" s="401" t="str">
        <f t="shared" ref="A767" si="656">A745</f>
        <v>Checking</v>
      </c>
      <c r="B767" s="401" t="str">
        <f t="shared" si="598"/>
        <v>Handmarked Paper Ballots or Printed by Touchscreen? 2022:</v>
      </c>
      <c r="C767" s="402" t="str">
        <f>IF(F767="","",IF(F767=3,INDEX(Report!$A$61:$T$117,E767,20),IF(OR(F767=7,F767=8,F767=9,F767=14,F767=17),TEXT(INDEX(Report!$A$1:$T$57,E767,F767),"0%"),IF(F767=5,TEXT(INDEX(Report!$A$1:$T$57,E767,F767),"$#,##0"),INDEX(Report!$A$1:$T$57,E767,F767)))))</f>
        <v>Screen prints14%. Handmark86%</v>
      </c>
      <c r="D767" s="403">
        <f>IF(F767="","",IF(F767=2,D$1,IF(F767=3,INDEX(Report!$A$1:$T$57,E767,20),INDEX(Report!$A$61:$T$117,E767,F767)-0.2)))</f>
        <v>4</v>
      </c>
      <c r="E767" s="402">
        <f t="shared" si="622"/>
        <v>40</v>
      </c>
      <c r="F767" s="402">
        <f t="shared" si="599"/>
        <v>15</v>
      </c>
    </row>
    <row r="768" spans="1:6" x14ac:dyDescent="0.3">
      <c r="A768" s="401" t="str">
        <f t="shared" ref="A768" si="657">A746</f>
        <v>Checking</v>
      </c>
      <c r="B768" s="401" t="str">
        <f t="shared" si="598"/>
        <v>Do They Audit Results by Hand Tallying Some Ballots?</v>
      </c>
      <c r="C768" s="402" t="str">
        <f>IF(F768="","",IF(F768=3,INDEX(Report!$A$61:$T$117,E768,20),IF(OR(F768=7,F768=8,F768=9,F768=14,F768=17),TEXT(INDEX(Report!$A$1:$T$57,E768,F768),"0%"),IF(F768=5,TEXT(INDEX(Report!$A$1:$T$57,E768,F768),"$#,##0"),INDEX(Report!$A$1:$T$57,E768,F768)))))</f>
        <v>Hand tally</v>
      </c>
      <c r="D768" s="403">
        <f>IF(F768="","",IF(F768=2,D$1,IF(F768=3,INDEX(Report!$A$1:$T$57,E768,20),INDEX(Report!$A$61:$T$117,E768,F768)-0.2)))</f>
        <v>5</v>
      </c>
      <c r="E768" s="402">
        <f t="shared" si="622"/>
        <v>40</v>
      </c>
      <c r="F768" s="402">
        <f t="shared" si="599"/>
        <v>16</v>
      </c>
    </row>
    <row r="769" spans="1:6" x14ac:dyDescent="0.3">
      <c r="A769" s="401" t="str">
        <f t="shared" ref="A769" si="658">A747</f>
        <v>Checking</v>
      </c>
      <c r="B769" s="401" t="str">
        <f t="shared" si="598"/>
        <v>How Big Is Audit Sample?</v>
      </c>
      <c r="C769" s="402" t="str">
        <f>IF(F769="","",IF(F769=3,INDEX(Report!$A$61:$T$117,E769,20),IF(OR(F769=7,F769=8,F769=9,F769=14,F769=17),TEXT(INDEX(Report!$A$1:$T$57,E769,F769),"0%"),IF(F769=5,TEXT(INDEX(Report!$A$1:$T$57,E769,F769),"$#,##0"),INDEX(Report!$A$1:$T$57,E769,F769)))))</f>
        <v>Statistical</v>
      </c>
      <c r="D769" s="403">
        <f>IF(F769="","",IF(F769=2,D$1,IF(F769=3,INDEX(Report!$A$1:$T$57,E769,20),INDEX(Report!$A$61:$T$117,E769,F769)-0.2)))</f>
        <v>5</v>
      </c>
      <c r="E769" s="402">
        <f t="shared" si="622"/>
        <v>40</v>
      </c>
      <c r="F769" s="402">
        <f t="shared" si="599"/>
        <v>17</v>
      </c>
    </row>
    <row r="770" spans="1:6" x14ac:dyDescent="0.3">
      <c r="A770" s="401" t="str">
        <f t="shared" ref="A770" si="659">A748</f>
        <v>Checking</v>
      </c>
      <c r="B770" s="401" t="str">
        <f t="shared" si="598"/>
        <v>Number of Contests Audited:</v>
      </c>
      <c r="C770" s="402">
        <f>IF(F770="","",IF(F770=3,INDEX(Report!$A$61:$T$117,E770,20),IF(OR(F770=7,F770=8,F770=9,F770=14,F770=17),TEXT(INDEX(Report!$A$1:$T$57,E770,F770),"0%"),IF(F770=5,TEXT(INDEX(Report!$A$1:$T$57,E770,F770),"$#,##0"),INDEX(Report!$A$1:$T$57,E770,F770)))))</f>
        <v>1</v>
      </c>
      <c r="D770" s="403">
        <f>IF(F770="","",IF(F770=2,D$1,IF(F770=3,INDEX(Report!$A$1:$T$57,E770,20),INDEX(Report!$A$61:$T$117,E770,F770)-0.2)))</f>
        <v>0.49999999999999994</v>
      </c>
      <c r="E770" s="402">
        <f t="shared" si="622"/>
        <v>40</v>
      </c>
      <c r="F770" s="402">
        <f t="shared" si="599"/>
        <v>18</v>
      </c>
    </row>
    <row r="771" spans="1:6" x14ac:dyDescent="0.3">
      <c r="A771" s="401" t="str">
        <f t="shared" ref="A771:B771" si="660">A749</f>
        <v>Checking</v>
      </c>
      <c r="B771" s="401" t="str">
        <f t="shared" si="660"/>
        <v>Can Public Recount with Copies of Ballots?</v>
      </c>
      <c r="C771" s="402" t="str">
        <f>IF(F771="","",IF(F771=3,INDEX(Report!$A$61:$T$117,E771,20),IF(OR(F771=7,F771=8,F771=9,F771=14,F771=17),TEXT(INDEX(Report!$A$1:$T$57,E771,F771),"0%"),IF(F771=5,TEXT(INDEX(Report!$A$1:$T$57,E771,F771),"$#,##0"),INDEX(Report!$A$1:$T$57,E771,F771)))))</f>
        <v>No ballots or images</v>
      </c>
      <c r="D771" s="403">
        <f>IF(F771="","",IF(F771=2,D$1,IF(F771=3,INDEX(Report!$A$1:$T$57,E771,20),INDEX(Report!$A$61:$T$117,E771,F771)-0.2)))</f>
        <v>0</v>
      </c>
      <c r="E771" s="402">
        <f t="shared" si="622"/>
        <v>40</v>
      </c>
      <c r="F771" s="402">
        <f t="shared" ref="F771" si="661">IF(F749&lt;&gt;"",F749,"")</f>
        <v>19</v>
      </c>
    </row>
    <row r="772" spans="1:6" s="397" customFormat="1" x14ac:dyDescent="0.3">
      <c r="A772" s="397" t="str">
        <f>A750</f>
        <v>State</v>
      </c>
      <c r="B772" s="397" t="str">
        <f>B750</f>
        <v>|</v>
      </c>
      <c r="C772" s="398" t="str">
        <f>IF(F772="","",IF(F772=3,INDEX(Report!$A$61:$T$117,E772,20),IF(OR(F772=7,F772=8,F772=9,F772=14,F772=17),TEXT(INDEX(Report!$A$1:$T$57,E772,F772),"0%"),IF(F772=5,TEXT(INDEX(Report!$A$1:$T$57,E772,F772),"$#,##0"),INDEX(Report!$A$1:$T$57,E772,F772)))))</f>
        <v>North Dakota</v>
      </c>
      <c r="D772" s="399" t="str">
        <f>IF(F772="","",IF(F772=2,D$1,IF(F772=3,INDEX(Report!$A$1:$T$57,E772,20),INDEX(Report!$A$61:$T$117,E772,F772)-0.2)))</f>
        <v>Score (Scale 0-5)</v>
      </c>
      <c r="E772" s="398">
        <f t="shared" si="622"/>
        <v>41</v>
      </c>
      <c r="F772" s="398">
        <f>IF(F750&lt;&gt;"",F750,"")</f>
        <v>2</v>
      </c>
    </row>
    <row r="773" spans="1:6" s="397" customFormat="1" x14ac:dyDescent="0.3">
      <c r="A773" s="397" t="str">
        <f>A751</f>
        <v>Grade</v>
      </c>
      <c r="B773" s="397" t="str">
        <f t="shared" ref="B773:B793" si="662">B751</f>
        <v>Overall Grade, Total score is on scale 0-80 (item scores are 0-5)</v>
      </c>
      <c r="C773" s="398" t="str">
        <f>IF(F773="","",IF(F773=3,INDEX(Report!$A$61:$T$117,E773,20),IF(OR(F773=7,F773=8,F773=9,F773=14,F773=17),TEXT(INDEX(Report!$A$1:$T$57,E773,F773),"0%"),IF(F773=5,TEXT(INDEX(Report!$A$1:$T$57,E773,F773),"$#,##0"),INDEX(Report!$A$1:$T$57,E773,F773)))))</f>
        <v>C</v>
      </c>
      <c r="D773" s="399">
        <f>IF(F773="","",IF(F773=2,D$1,IF(F773=3,INDEX(Report!$A$1:$T$57,E773,20),INDEX(Report!$A$61:$T$117,E773,F773)-0.2)))</f>
        <v>16.660305942673698</v>
      </c>
      <c r="E773" s="398">
        <f t="shared" si="622"/>
        <v>41</v>
      </c>
      <c r="F773" s="398">
        <f t="shared" ref="F773:F793" si="663">IF(F751&lt;&gt;"",F751,"")</f>
        <v>3</v>
      </c>
    </row>
    <row r="774" spans="1:6" s="397" customFormat="1" x14ac:dyDescent="0.3">
      <c r="A774" s="397" t="str">
        <f t="shared" ref="A774" si="664">A752</f>
        <v>Campaigns</v>
      </c>
      <c r="B774" s="397" t="str">
        <f t="shared" si="662"/>
        <v>CAMPAIGNS</v>
      </c>
      <c r="C774" s="398" t="str">
        <f>IF(F774="","",IF(F774=3,INDEX(Report!$A$61:$T$117,E774,20),IF(OR(F774=7,F774=8,F774=9,F774=14,F774=17),TEXT(INDEX(Report!$A$1:$T$57,E774,F774),"0%"),IF(F774=5,TEXT(INDEX(Report!$A$1:$T$57,E774,F774),"$#,##0"),INDEX(Report!$A$1:$T$57,E774,F774)))))</f>
        <v/>
      </c>
      <c r="D774" s="399" t="str">
        <f>IF(F774="","",IF(F774=2,D$1,IF(F774=3,INDEX(Report!$A$1:$T$57,E774,20),INDEX(Report!$A$61:$T$117,E774,F774)-0.2)))</f>
        <v/>
      </c>
      <c r="E774" s="398">
        <f t="shared" si="622"/>
        <v>41</v>
      </c>
      <c r="F774" s="398" t="str">
        <f t="shared" si="663"/>
        <v/>
      </c>
    </row>
    <row r="775" spans="1:6" x14ac:dyDescent="0.3">
      <c r="A775" s="401" t="str">
        <f t="shared" ref="A775" si="665">A753</f>
        <v>Campaigns</v>
      </c>
      <c r="B775" s="401" t="str">
        <f t="shared" si="662"/>
        <v>Nonpartisan or Bipartisan Redistricting to Avoid Gerrymanders</v>
      </c>
      <c r="C775" s="402" t="str">
        <f>IF(F775="","",IF(F775=3,INDEX(Report!$A$61:$T$117,E775,20),IF(OR(F775=7,F775=8,F775=9,F775=14,F775=17),TEXT(INDEX(Report!$A$1:$T$57,E775,F775),"0%"),IF(F775=5,TEXT(INDEX(Report!$A$1:$T$57,E775,F775),"$#,##0"),INDEX(Report!$A$1:$T$57,E775,F775)))))</f>
        <v>No: 1CD</v>
      </c>
      <c r="D775" s="403">
        <f>IF(F775="","",IF(F775=2,D$1,IF(F775=3,INDEX(Report!$A$1:$T$57,E775,20),INDEX(Report!$A$61:$T$117,E775,F775)-0.2)))</f>
        <v>0</v>
      </c>
      <c r="E775" s="402">
        <f t="shared" si="622"/>
        <v>41</v>
      </c>
      <c r="F775" s="402">
        <f t="shared" si="663"/>
        <v>4</v>
      </c>
    </row>
    <row r="776" spans="1:6" x14ac:dyDescent="0.3">
      <c r="A776" s="401" t="str">
        <f t="shared" ref="A776" si="666">A754</f>
        <v>Campaigns</v>
      </c>
      <c r="B776" s="401" t="str">
        <f t="shared" si="662"/>
        <v>Contribution Limit per 4 Years per Candidate</v>
      </c>
      <c r="C776" s="402" t="str">
        <f>IF(F776="","",IF(F776=3,INDEX(Report!$A$61:$T$117,E776,20),IF(OR(F776=7,F776=8,F776=9,F776=14,F776=17),TEXT(INDEX(Report!$A$1:$T$57,E776,F776),"0%"),IF(F776=5,TEXT(INDEX(Report!$A$1:$T$57,E776,F776),"$#,##0"),INDEX(Report!$A$1:$T$57,E776,F776)))))</f>
        <v>no limit</v>
      </c>
      <c r="D776" s="403">
        <f>IF(F776="","",IF(F776=2,D$1,IF(F776=3,INDEX(Report!$A$1:$T$57,E776,20),INDEX(Report!$A$61:$T$117,E776,F776)-0.2)))</f>
        <v>0</v>
      </c>
      <c r="E776" s="402">
        <f t="shared" si="622"/>
        <v>41</v>
      </c>
      <c r="F776" s="402">
        <f t="shared" si="663"/>
        <v>5</v>
      </c>
    </row>
    <row r="777" spans="1:6" x14ac:dyDescent="0.3">
      <c r="A777" s="401" t="str">
        <f t="shared" ref="A777" si="667">A755</f>
        <v>Campaigns</v>
      </c>
      <c r="B777" s="401" t="str">
        <f t="shared" si="662"/>
        <v>Public Campaign Finance for Governor+Legislature:</v>
      </c>
      <c r="C777" s="402" t="str">
        <f>IF(F777="","",IF(F777=3,INDEX(Report!$A$61:$T$117,E777,20),IF(OR(F777=7,F777=8,F777=9,F777=14,F777=17),TEXT(INDEX(Report!$A$1:$T$57,E777,F777),"0%"),IF(F777=5,TEXT(INDEX(Report!$A$1:$T$57,E777,F777),"$#,##0"),INDEX(Report!$A$1:$T$57,E777,F777)))))</f>
        <v>Neither</v>
      </c>
      <c r="D777" s="403">
        <f>IF(F777="","",IF(F777=2,D$1,IF(F777=3,INDEX(Report!$A$1:$T$57,E777,20),INDEX(Report!$A$61:$T$117,E777,F777)-0.2)))</f>
        <v>0</v>
      </c>
      <c r="E777" s="402">
        <f t="shared" si="622"/>
        <v>41</v>
      </c>
      <c r="F777" s="402">
        <f t="shared" si="663"/>
        <v>6</v>
      </c>
    </row>
    <row r="778" spans="1:6" s="397" customFormat="1" x14ac:dyDescent="0.3">
      <c r="A778" s="397" t="str">
        <f t="shared" ref="A778" si="668">A756</f>
        <v>Turnout</v>
      </c>
      <c r="B778" s="397" t="str">
        <f t="shared" si="662"/>
        <v>TURNOUT</v>
      </c>
      <c r="C778" s="398" t="str">
        <f>IF(F778="","",IF(F778=3,INDEX(Report!$A$61:$T$117,E778,20),IF(OR(F778=7,F778=8,F778=9,F778=14,F778=17),TEXT(INDEX(Report!$A$1:$T$57,E778,F778),"0%"),IF(F778=5,TEXT(INDEX(Report!$A$1:$T$57,E778,F778),"$#,##0"),INDEX(Report!$A$1:$T$57,E778,F778)))))</f>
        <v/>
      </c>
      <c r="D778" s="399" t="str">
        <f>IF(F778="","",IF(F778=2,D$1,IF(F778=3,INDEX(Report!$A$1:$T$57,E778,20),INDEX(Report!$A$61:$T$117,E778,F778)-0.2)))</f>
        <v/>
      </c>
      <c r="E778" s="398">
        <f t="shared" si="622"/>
        <v>41</v>
      </c>
      <c r="F778" s="398" t="str">
        <f t="shared" si="663"/>
        <v/>
      </c>
    </row>
    <row r="779" spans="1:6" x14ac:dyDescent="0.3">
      <c r="A779" s="401" t="str">
        <f t="shared" ref="A779" si="669">A757</f>
        <v>Turnout</v>
      </c>
      <c r="B779" s="401" t="str">
        <f t="shared" si="662"/>
        <v>Turnout: % of Voting-age Citizens: 2020:</v>
      </c>
      <c r="C779" s="402" t="str">
        <f>IF(F779="","",IF(F779=3,INDEX(Report!$A$61:$T$117,E779,20),IF(OR(F779=7,F779=8,F779=9,F779=14,F779=17),TEXT(INDEX(Report!$A$1:$T$57,E779,F779),"0%"),IF(F779=5,TEXT(INDEX(Report!$A$1:$T$57,E779,F779),"$#,##0"),INDEX(Report!$A$1:$T$57,E779,F779)))))</f>
        <v>64%</v>
      </c>
      <c r="D779" s="403">
        <f>IF(F779="","",IF(F779=2,D$1,IF(F779=3,INDEX(Report!$A$1:$T$57,E779,20),INDEX(Report!$A$61:$T$117,E779,F779)-0.2)))</f>
        <v>1.8947527028595885</v>
      </c>
      <c r="E779" s="402">
        <f t="shared" si="622"/>
        <v>41</v>
      </c>
      <c r="F779" s="402">
        <f t="shared" si="663"/>
        <v>7</v>
      </c>
    </row>
    <row r="780" spans="1:6" x14ac:dyDescent="0.3">
      <c r="A780" s="401" t="str">
        <f t="shared" ref="A780" si="670">A758</f>
        <v>Turnout</v>
      </c>
      <c r="B780" s="401" t="str">
        <f t="shared" si="662"/>
        <v>Ratio of 18-24 Turnout to 25+ Turnout: 2020:</v>
      </c>
      <c r="C780" s="402" t="str">
        <f>IF(F780="","",IF(F780=3,INDEX(Report!$A$61:$T$117,E780,20),IF(OR(F780=7,F780=8,F780=9,F780=14,F780=17),TEXT(INDEX(Report!$A$1:$T$57,E780,F780),"0%"),IF(F780=5,TEXT(INDEX(Report!$A$1:$T$57,E780,F780),"$#,##0"),INDEX(Report!$A$1:$T$57,E780,F780)))))</f>
        <v>67%</v>
      </c>
      <c r="D780" s="403">
        <f>IF(F780="","",IF(F780=2,D$1,IF(F780=3,INDEX(Report!$A$1:$T$57,E780,20),INDEX(Report!$A$61:$T$117,E780,F780)-0.2)))</f>
        <v>1.7655532398141076</v>
      </c>
      <c r="E780" s="402">
        <f t="shared" si="622"/>
        <v>41</v>
      </c>
      <c r="F780" s="402">
        <f t="shared" si="663"/>
        <v>8</v>
      </c>
    </row>
    <row r="781" spans="1:6" x14ac:dyDescent="0.3">
      <c r="A781" s="401" t="str">
        <f t="shared" ref="A781" si="671">A759</f>
        <v>Turnout</v>
      </c>
      <c r="B781" s="401" t="str">
        <f t="shared" si="662"/>
        <v>Ratio of Minority Turnout to White Turnout: 2020:</v>
      </c>
      <c r="C781" s="402" t="str">
        <f>IF(F781="","",IF(F781=3,INDEX(Report!$A$61:$T$117,E781,20),IF(OR(F781=7,F781=8,F781=9,F781=14,F781=17),TEXT(INDEX(Report!$A$1:$T$57,E781,F781),"0%"),IF(F781=5,TEXT(INDEX(Report!$A$1:$T$57,E781,F781),"$#,##0"),INDEX(Report!$A$1:$T$57,E781,F781)))))</f>
        <v>51%</v>
      </c>
      <c r="D781" s="403">
        <f>IF(F781="","",IF(F781=2,D$1,IF(F781=3,INDEX(Report!$A$1:$T$57,E781,20),INDEX(Report!$A$61:$T$117,E781,F781)-0.2)))</f>
        <v>0</v>
      </c>
      <c r="E781" s="402">
        <f t="shared" si="622"/>
        <v>41</v>
      </c>
      <c r="F781" s="402">
        <f t="shared" si="663"/>
        <v>9</v>
      </c>
    </row>
    <row r="782" spans="1:6" s="397" customFormat="1" x14ac:dyDescent="0.3">
      <c r="A782" s="397" t="str">
        <f t="shared" ref="A782" si="672">A760</f>
        <v>Access</v>
      </c>
      <c r="B782" s="397" t="str">
        <f t="shared" si="662"/>
        <v>ACCESS TO VOTING</v>
      </c>
      <c r="C782" s="398" t="str">
        <f>IF(F782="","",IF(F782=3,INDEX(Report!$A$61:$T$117,E782,20),IF(OR(F782=7,F782=8,F782=9,F782=14,F782=17),TEXT(INDEX(Report!$A$1:$T$57,E782,F782),"0%"),IF(F782=5,TEXT(INDEX(Report!$A$1:$T$57,E782,F782),"$#,##0"),INDEX(Report!$A$1:$T$57,E782,F782)))))</f>
        <v/>
      </c>
      <c r="D782" s="399" t="str">
        <f>IF(F782="","",IF(F782=2,D$1,IF(F782=3,INDEX(Report!$A$1:$T$57,E782,20),INDEX(Report!$A$61:$T$117,E782,F782)-0.2)))</f>
        <v/>
      </c>
      <c r="E782" s="398">
        <f t="shared" si="622"/>
        <v>41</v>
      </c>
      <c r="F782" s="398" t="str">
        <f t="shared" si="663"/>
        <v/>
      </c>
    </row>
    <row r="783" spans="1:6" x14ac:dyDescent="0.3">
      <c r="A783" s="401" t="str">
        <f t="shared" ref="A783" si="673">A761</f>
        <v>Access</v>
      </c>
      <c r="B783" s="401" t="str">
        <f t="shared" si="662"/>
        <v>Weekend Early Voting: State Minimum 2021:</v>
      </c>
      <c r="C783" s="402" t="str">
        <f>IF(F783="","",IF(F783=3,INDEX(Report!$A$61:$T$117,E783,20),IF(OR(F783=7,F783=8,F783=9,F783=14,F783=17),TEXT(INDEX(Report!$A$1:$T$57,E783,F783),"0%"),IF(F783=5,TEXT(INDEX(Report!$A$1:$T$57,E783,F783),"$#,##0"),INDEX(Report!$A$1:$T$57,E783,F783)))))</f>
        <v>No rule</v>
      </c>
      <c r="D783" s="403">
        <f>IF(F783="","",IF(F783=2,D$1,IF(F783=3,INDEX(Report!$A$1:$T$57,E783,20),INDEX(Report!$A$61:$T$117,E783,F783)-0.2)))</f>
        <v>0</v>
      </c>
      <c r="E783" s="402">
        <f t="shared" si="622"/>
        <v>41</v>
      </c>
      <c r="F783" s="402">
        <f t="shared" si="663"/>
        <v>10</v>
      </c>
    </row>
    <row r="784" spans="1:6" x14ac:dyDescent="0.3">
      <c r="A784" s="401" t="str">
        <f t="shared" ref="A784" si="674">A762</f>
        <v>Access</v>
      </c>
      <c r="B784" s="401" t="str">
        <f t="shared" si="662"/>
        <v>Access to Vote by Mail (VBM): 2020:</v>
      </c>
      <c r="C784" s="402" t="str">
        <f>IF(F784="","",IF(F784=3,INDEX(Report!$A$61:$T$117,E784,20),IF(OR(F784=7,F784=8,F784=9,F784=14,F784=17),TEXT(INDEX(Report!$A$1:$T$57,E784,F784),"0%"),IF(F784=5,TEXT(INDEX(Report!$A$1:$T$57,E784,F784),"$#,##0"),INDEX(Report!$A$1:$T$57,E784,F784)))))</f>
        <v>Broad VBM: if Voter asks</v>
      </c>
      <c r="D784" s="403">
        <f>IF(F784="","",IF(F784=2,D$1,IF(F784=3,INDEX(Report!$A$1:$T$57,E784,20),INDEX(Report!$A$61:$T$117,E784,F784)-0.2)))</f>
        <v>3</v>
      </c>
      <c r="E784" s="402">
        <f t="shared" si="622"/>
        <v>41</v>
      </c>
      <c r="F784" s="402">
        <f t="shared" si="663"/>
        <v>11</v>
      </c>
    </row>
    <row r="785" spans="1:6" x14ac:dyDescent="0.3">
      <c r="A785" s="401" t="str">
        <f t="shared" ref="A785" si="675">A763</f>
        <v>Access</v>
      </c>
      <c r="B785" s="401" t="str">
        <f t="shared" si="662"/>
        <v>Number of Days when Voters Can Cure Signature Problems after Election Day:</v>
      </c>
      <c r="C785" s="402" t="str">
        <f>IF(F785="","",IF(F785=3,INDEX(Report!$A$61:$T$117,E785,20),IF(OR(F785=7,F785=8,F785=9,F785=14,F785=17),TEXT(INDEX(Report!$A$1:$T$57,E785,F785),"0%"),IF(F785=5,TEXT(INDEX(Report!$A$1:$T$57,E785,F785),"$#,##0"),INDEX(Report!$A$1:$T$57,E785,F785)))))</f>
        <v>No cure</v>
      </c>
      <c r="D785" s="403">
        <f>IF(F785="","",IF(F785=2,D$1,IF(F785=3,INDEX(Report!$A$1:$T$57,E785,20),INDEX(Report!$A$61:$T$117,E785,F785)-0.2)))</f>
        <v>0</v>
      </c>
      <c r="E785" s="402">
        <f t="shared" si="622"/>
        <v>41</v>
      </c>
      <c r="F785" s="402">
        <f t="shared" si="663"/>
        <v>12</v>
      </c>
    </row>
    <row r="786" spans="1:6" x14ac:dyDescent="0.3">
      <c r="A786" s="401" t="str">
        <f t="shared" ref="A786" si="676">A764</f>
        <v>Access</v>
      </c>
      <c r="B786" s="401" t="str">
        <f t="shared" si="662"/>
        <v>Do They Maintain VBM List Well with Address Changes &amp; Deaths?</v>
      </c>
      <c r="C786" s="402" t="str">
        <f>IF(F786="","",IF(F786=3,INDEX(Report!$A$61:$T$117,E786,20),IF(OR(F786=7,F786=8,F786=9,F786=14,F786=17),TEXT(INDEX(Report!$A$1:$T$57,E786,F786),"0%"),IF(F786=5,TEXT(INDEX(Report!$A$1:$T$57,E786,F786),"$#,##0"),INDEX(Report!$A$1:$T$57,E786,F786)))))</f>
        <v>No</v>
      </c>
      <c r="D786" s="403">
        <f>IF(F786="","",IF(F786=2,D$1,IF(F786=3,INDEX(Report!$A$1:$T$57,E786,20),INDEX(Report!$A$61:$T$117,E786,F786)-0.2)))</f>
        <v>0</v>
      </c>
      <c r="E786" s="402">
        <f t="shared" si="622"/>
        <v>41</v>
      </c>
      <c r="F786" s="402">
        <f t="shared" si="663"/>
        <v>13</v>
      </c>
    </row>
    <row r="787" spans="1:6" x14ac:dyDescent="0.3">
      <c r="A787" s="401" t="str">
        <f t="shared" ref="A787" si="677">A765</f>
        <v>Access</v>
      </c>
      <c r="B787" s="401" t="str">
        <f t="shared" si="662"/>
        <v>Extent of Review of VBM: Rejection Rate: 2018:</v>
      </c>
      <c r="C787" s="402" t="str">
        <f>IF(F787="","",IF(F787=3,INDEX(Report!$A$61:$T$117,E787,20),IF(OR(F787=7,F787=8,F787=9,F787=14,F787=17),TEXT(INDEX(Report!$A$1:$T$57,E787,F787),"0%"),IF(F787=5,TEXT(INDEX(Report!$A$1:$T$57,E787,F787),"$#,##0"),INDEX(Report!$A$1:$T$57,E787,F787)))))</f>
        <v>1%</v>
      </c>
      <c r="D787" s="403">
        <f>IF(F787="","",IF(F787=2,D$1,IF(F787=3,INDEX(Report!$A$1:$T$57,E787,20),INDEX(Report!$A$61:$T$117,E787,F787)-0.2)))</f>
        <v>3</v>
      </c>
      <c r="E787" s="402">
        <f t="shared" si="622"/>
        <v>41</v>
      </c>
      <c r="F787" s="402">
        <f t="shared" si="663"/>
        <v>14</v>
      </c>
    </row>
    <row r="788" spans="1:6" s="397" customFormat="1" x14ac:dyDescent="0.3">
      <c r="A788" s="397" t="str">
        <f t="shared" ref="A788" si="678">A766</f>
        <v>Checking</v>
      </c>
      <c r="B788" s="397" t="str">
        <f t="shared" si="662"/>
        <v>CHECKING ELECTION RESULTS</v>
      </c>
      <c r="C788" s="398" t="str">
        <f>IF(F788="","",IF(F788=3,INDEX(Report!$A$61:$T$117,E788,20),IF(OR(F788=7,F788=8,F788=9,F788=14,F788=17),TEXT(INDEX(Report!$A$1:$T$57,E788,F788),"0%"),IF(F788=5,TEXT(INDEX(Report!$A$1:$T$57,E788,F788),"$#,##0"),INDEX(Report!$A$1:$T$57,E788,F788)))))</f>
        <v/>
      </c>
      <c r="D788" s="399" t="str">
        <f>IF(F788="","",IF(F788=2,D$1,IF(F788=3,INDEX(Report!$A$1:$T$57,E788,20),INDEX(Report!$A$61:$T$117,E788,F788)-0.2)))</f>
        <v/>
      </c>
      <c r="E788" s="398">
        <f t="shared" si="622"/>
        <v>41</v>
      </c>
      <c r="F788" s="398" t="str">
        <f t="shared" si="663"/>
        <v/>
      </c>
    </row>
    <row r="789" spans="1:6" x14ac:dyDescent="0.3">
      <c r="A789" s="401" t="str">
        <f t="shared" ref="A789" si="679">A767</f>
        <v>Checking</v>
      </c>
      <c r="B789" s="401" t="str">
        <f t="shared" si="662"/>
        <v>Handmarked Paper Ballots or Printed by Touchscreen? 2022:</v>
      </c>
      <c r="C789" s="402" t="str">
        <f>IF(F789="","",IF(F789=3,INDEX(Report!$A$61:$T$117,E789,20),IF(OR(F789=7,F789=8,F789=9,F789=14,F789=17),TEXT(INDEX(Report!$A$1:$T$57,E789,F789),"0%"),IF(F789=5,TEXT(INDEX(Report!$A$1:$T$57,E789,F789),"$#,##0"),INDEX(Report!$A$1:$T$57,E789,F789)))))</f>
        <v>Handmark. Touchscreen can print ballot for accessibility</v>
      </c>
      <c r="D789" s="403">
        <f>IF(F789="","",IF(F789=2,D$1,IF(F789=3,INDEX(Report!$A$1:$T$57,E789,20),INDEX(Report!$A$61:$T$117,E789,F789)-0.2)))</f>
        <v>5</v>
      </c>
      <c r="E789" s="402">
        <f t="shared" si="622"/>
        <v>41</v>
      </c>
      <c r="F789" s="402">
        <f t="shared" si="663"/>
        <v>15</v>
      </c>
    </row>
    <row r="790" spans="1:6" x14ac:dyDescent="0.3">
      <c r="A790" s="401" t="str">
        <f t="shared" ref="A790" si="680">A768</f>
        <v>Checking</v>
      </c>
      <c r="B790" s="401" t="str">
        <f t="shared" si="662"/>
        <v>Do They Audit Results by Hand Tallying Some Ballots?</v>
      </c>
      <c r="C790" s="402" t="str">
        <f>IF(F790="","",IF(F790=3,INDEX(Report!$A$61:$T$117,E790,20),IF(OR(F790=7,F790=8,F790=9,F790=14,F790=17),TEXT(INDEX(Report!$A$1:$T$57,E790,F790),"0%"),IF(F790=5,TEXT(INDEX(Report!$A$1:$T$57,E790,F790),"$#,##0"),INDEX(Report!$A$1:$T$57,E790,F790)))))</f>
        <v>No audit</v>
      </c>
      <c r="D790" s="403">
        <f>IF(F790="","",IF(F790=2,D$1,IF(F790=3,INDEX(Report!$A$1:$T$57,E790,20),INDEX(Report!$A$61:$T$117,E790,F790)-0.2)))</f>
        <v>0</v>
      </c>
      <c r="E790" s="402">
        <f t="shared" si="622"/>
        <v>41</v>
      </c>
      <c r="F790" s="402">
        <f t="shared" si="663"/>
        <v>16</v>
      </c>
    </row>
    <row r="791" spans="1:6" x14ac:dyDescent="0.3">
      <c r="A791" s="401" t="str">
        <f t="shared" ref="A791" si="681">A769</f>
        <v>Checking</v>
      </c>
      <c r="B791" s="401" t="str">
        <f t="shared" si="662"/>
        <v>How Big Is Audit Sample?</v>
      </c>
      <c r="C791" s="402" t="str">
        <f>IF(F791="","",IF(F791=3,INDEX(Report!$A$61:$T$117,E791,20),IF(OR(F791=7,F791=8,F791=9,F791=14,F791=17),TEXT(INDEX(Report!$A$1:$T$57,E791,F791),"0%"),IF(F791=5,TEXT(INDEX(Report!$A$1:$T$57,E791,F791),"$#,##0"),INDEX(Report!$A$1:$T$57,E791,F791)))))</f>
        <v>No audit</v>
      </c>
      <c r="D791" s="403">
        <f>IF(F791="","",IF(F791=2,D$1,IF(F791=3,INDEX(Report!$A$1:$T$57,E791,20),INDEX(Report!$A$61:$T$117,E791,F791)-0.2)))</f>
        <v>0</v>
      </c>
      <c r="E791" s="402">
        <f t="shared" si="622"/>
        <v>41</v>
      </c>
      <c r="F791" s="402">
        <f t="shared" si="663"/>
        <v>17</v>
      </c>
    </row>
    <row r="792" spans="1:6" x14ac:dyDescent="0.3">
      <c r="A792" s="401" t="str">
        <f t="shared" ref="A792" si="682">A770</f>
        <v>Checking</v>
      </c>
      <c r="B792" s="401" t="str">
        <f t="shared" si="662"/>
        <v>Number of Contests Audited:</v>
      </c>
      <c r="C792" s="402" t="str">
        <f>IF(F792="","",IF(F792=3,INDEX(Report!$A$61:$T$117,E792,20),IF(OR(F792=7,F792=8,F792=9,F792=14,F792=17),TEXT(INDEX(Report!$A$1:$T$57,E792,F792),"0%"),IF(F792=5,TEXT(INDEX(Report!$A$1:$T$57,E792,F792),"$#,##0"),INDEX(Report!$A$1:$T$57,E792,F792)))))</f>
        <v>No audit</v>
      </c>
      <c r="D792" s="403">
        <f>IF(F792="","",IF(F792=2,D$1,IF(F792=3,INDEX(Report!$A$1:$T$57,E792,20),INDEX(Report!$A$61:$T$117,E792,F792)-0.2)))</f>
        <v>0</v>
      </c>
      <c r="E792" s="402">
        <f t="shared" si="622"/>
        <v>41</v>
      </c>
      <c r="F792" s="402">
        <f t="shared" si="663"/>
        <v>18</v>
      </c>
    </row>
    <row r="793" spans="1:6" x14ac:dyDescent="0.3">
      <c r="A793" s="401" t="str">
        <f t="shared" ref="A793" si="683">A771</f>
        <v>Checking</v>
      </c>
      <c r="B793" s="401" t="str">
        <f t="shared" si="662"/>
        <v>Can Public Recount with Copies of Ballots?</v>
      </c>
      <c r="C793" s="402" t="str">
        <f>IF(F793="","",IF(F793=3,INDEX(Report!$A$61:$T$117,E793,20),IF(OR(F793=7,F793=8,F793=9,F793=14,F793=17),TEXT(INDEX(Report!$A$1:$T$57,E793,F793),"0%"),IF(F793=5,TEXT(INDEX(Report!$A$1:$T$57,E793,F793),"$#,##0"),INDEX(Report!$A$1:$T$57,E793,F793)))))</f>
        <v>No ballots. Availability of images unknown</v>
      </c>
      <c r="D793" s="403">
        <f>IF(F793="","",IF(F793=2,D$1,IF(F793=3,INDEX(Report!$A$1:$T$57,E793,20),INDEX(Report!$A$61:$T$117,E793,F793)-0.2)))</f>
        <v>2</v>
      </c>
      <c r="E793" s="402">
        <f t="shared" si="622"/>
        <v>41</v>
      </c>
      <c r="F793" s="402">
        <f t="shared" si="663"/>
        <v>19</v>
      </c>
    </row>
    <row r="794" spans="1:6" s="397" customFormat="1" x14ac:dyDescent="0.3">
      <c r="A794" s="397" t="str">
        <f>A772</f>
        <v>State</v>
      </c>
      <c r="B794" s="397" t="str">
        <f>B772</f>
        <v>|</v>
      </c>
      <c r="C794" s="398" t="str">
        <f>IF(F794="","",IF(F794=3,INDEX(Report!$A$61:$T$117,E794,20),IF(OR(F794=7,F794=8,F794=9,F794=14,F794=17),TEXT(INDEX(Report!$A$1:$T$57,E794,F794),"0%"),IF(F794=5,TEXT(INDEX(Report!$A$1:$T$57,E794,F794),"$#,##0"),INDEX(Report!$A$1:$T$57,E794,F794)))))</f>
        <v>Ohio</v>
      </c>
      <c r="D794" s="399" t="str">
        <f>IF(F794="","",IF(F794=2,D$1,IF(F794=3,INDEX(Report!$A$1:$T$57,E794,20),INDEX(Report!$A$61:$T$117,E794,F794)-0.2)))</f>
        <v>Score (Scale 0-5)</v>
      </c>
      <c r="E794" s="398">
        <f t="shared" si="622"/>
        <v>42</v>
      </c>
      <c r="F794" s="398">
        <f>IF(F772&lt;&gt;"",F772,"")</f>
        <v>2</v>
      </c>
    </row>
    <row r="795" spans="1:6" s="397" customFormat="1" x14ac:dyDescent="0.3">
      <c r="A795" s="397" t="str">
        <f>A773</f>
        <v>Grade</v>
      </c>
      <c r="B795" s="397" t="str">
        <f t="shared" ref="B795:B815" si="684">B773</f>
        <v>Overall Grade, Total score is on scale 0-80 (item scores are 0-5)</v>
      </c>
      <c r="C795" s="398" t="str">
        <f>IF(F795="","",IF(F795=3,INDEX(Report!$A$61:$T$117,E795,20),IF(OR(F795=7,F795=8,F795=9,F795=14,F795=17),TEXT(INDEX(Report!$A$1:$T$57,E795,F795),"0%"),IF(F795=5,TEXT(INDEX(Report!$A$1:$T$57,E795,F795),"$#,##0"),INDEX(Report!$A$1:$T$57,E795,F795)))))</f>
        <v>A</v>
      </c>
      <c r="D795" s="399">
        <f>IF(F795="","",IF(F795=2,D$1,IF(F795=3,INDEX(Report!$A$1:$T$57,E795,20),INDEX(Report!$A$61:$T$117,E795,F795)-0.2)))</f>
        <v>53.776238047896818</v>
      </c>
      <c r="E795" s="398">
        <f t="shared" ref="E795:E858" si="685">E773+1</f>
        <v>42</v>
      </c>
      <c r="F795" s="398">
        <f t="shared" ref="F795:F815" si="686">IF(F773&lt;&gt;"",F773,"")</f>
        <v>3</v>
      </c>
    </row>
    <row r="796" spans="1:6" s="397" customFormat="1" x14ac:dyDescent="0.3">
      <c r="A796" s="397" t="str">
        <f t="shared" ref="A796" si="687">A774</f>
        <v>Campaigns</v>
      </c>
      <c r="B796" s="397" t="str">
        <f t="shared" si="684"/>
        <v>CAMPAIGNS</v>
      </c>
      <c r="C796" s="398" t="str">
        <f>IF(F796="","",IF(F796=3,INDEX(Report!$A$61:$T$117,E796,20),IF(OR(F796=7,F796=8,F796=9,F796=14,F796=17),TEXT(INDEX(Report!$A$1:$T$57,E796,F796),"0%"),IF(F796=5,TEXT(INDEX(Report!$A$1:$T$57,E796,F796),"$#,##0"),INDEX(Report!$A$1:$T$57,E796,F796)))))</f>
        <v/>
      </c>
      <c r="D796" s="399" t="str">
        <f>IF(F796="","",IF(F796=2,D$1,IF(F796=3,INDEX(Report!$A$1:$T$57,E796,20),INDEX(Report!$A$61:$T$117,E796,F796)-0.2)))</f>
        <v/>
      </c>
      <c r="E796" s="398">
        <f t="shared" si="685"/>
        <v>42</v>
      </c>
      <c r="F796" s="398" t="str">
        <f t="shared" si="686"/>
        <v/>
      </c>
    </row>
    <row r="797" spans="1:6" x14ac:dyDescent="0.3">
      <c r="A797" s="401" t="str">
        <f t="shared" ref="A797" si="688">A775</f>
        <v>Campaigns</v>
      </c>
      <c r="B797" s="401" t="str">
        <f t="shared" si="684"/>
        <v>Nonpartisan or Bipartisan Redistricting to Avoid Gerrymanders</v>
      </c>
      <c r="C797" s="402" t="str">
        <f>IF(F797="","",IF(F797=3,INDEX(Report!$A$61:$T$117,E797,20),IF(OR(F797=7,F797=8,F797=9,F797=14,F797=17),TEXT(INDEX(Report!$A$1:$T$57,E797,F797),"0%"),IF(F797=5,TEXT(INDEX(Report!$A$1:$T$57,E797,F797),"$#,##0"),INDEX(Report!$A$1:$T$57,E797,F797)))))</f>
        <v>Partisan officials</v>
      </c>
      <c r="D797" s="403">
        <f>IF(F797="","",IF(F797=2,D$1,IF(F797=3,INDEX(Report!$A$1:$T$57,E797,20),INDEX(Report!$A$61:$T$117,E797,F797)-0.2)))</f>
        <v>0</v>
      </c>
      <c r="E797" s="402">
        <f t="shared" si="685"/>
        <v>42</v>
      </c>
      <c r="F797" s="402">
        <f t="shared" si="686"/>
        <v>4</v>
      </c>
    </row>
    <row r="798" spans="1:6" x14ac:dyDescent="0.3">
      <c r="A798" s="401" t="str">
        <f t="shared" ref="A798" si="689">A776</f>
        <v>Campaigns</v>
      </c>
      <c r="B798" s="401" t="str">
        <f t="shared" si="684"/>
        <v>Contribution Limit per 4 Years per Candidate</v>
      </c>
      <c r="C798" s="402" t="str">
        <f>IF(F798="","",IF(F798=3,INDEX(Report!$A$61:$T$117,E798,20),IF(OR(F798=7,F798=8,F798=9,F798=14,F798=17),TEXT(INDEX(Report!$A$1:$T$57,E798,F798),"0%"),IF(F798=5,TEXT(INDEX(Report!$A$1:$T$57,E798,F798),"$#,##0"),INDEX(Report!$A$1:$T$57,E798,F798)))))</f>
        <v>$39,886</v>
      </c>
      <c r="D798" s="403">
        <f>IF(F798="","",IF(F798=2,D$1,IF(F798=3,INDEX(Report!$A$1:$T$57,E798,20),INDEX(Report!$A$61:$T$117,E798,F798)-0.2)))</f>
        <v>1</v>
      </c>
      <c r="E798" s="402">
        <f t="shared" si="685"/>
        <v>42</v>
      </c>
      <c r="F798" s="402">
        <f t="shared" si="686"/>
        <v>5</v>
      </c>
    </row>
    <row r="799" spans="1:6" x14ac:dyDescent="0.3">
      <c r="A799" s="401" t="str">
        <f t="shared" ref="A799" si="690">A777</f>
        <v>Campaigns</v>
      </c>
      <c r="B799" s="401" t="str">
        <f t="shared" si="684"/>
        <v>Public Campaign Finance for Governor+Legislature:</v>
      </c>
      <c r="C799" s="402" t="str">
        <f>IF(F799="","",IF(F799=3,INDEX(Report!$A$61:$T$117,E799,20),IF(OR(F799=7,F799=8,F799=9,F799=14,F799=17),TEXT(INDEX(Report!$A$1:$T$57,E799,F799),"0%"),IF(F799=5,TEXT(INDEX(Report!$A$1:$T$57,E799,F799),"$#,##0"),INDEX(Report!$A$1:$T$57,E799,F799)))))</f>
        <v>Neither</v>
      </c>
      <c r="D799" s="403">
        <f>IF(F799="","",IF(F799=2,D$1,IF(F799=3,INDEX(Report!$A$1:$T$57,E799,20),INDEX(Report!$A$61:$T$117,E799,F799)-0.2)))</f>
        <v>0</v>
      </c>
      <c r="E799" s="402">
        <f t="shared" si="685"/>
        <v>42</v>
      </c>
      <c r="F799" s="402">
        <f t="shared" si="686"/>
        <v>6</v>
      </c>
    </row>
    <row r="800" spans="1:6" s="397" customFormat="1" x14ac:dyDescent="0.3">
      <c r="A800" s="397" t="str">
        <f t="shared" ref="A800" si="691">A778</f>
        <v>Turnout</v>
      </c>
      <c r="B800" s="397" t="str">
        <f t="shared" si="684"/>
        <v>TURNOUT</v>
      </c>
      <c r="C800" s="398" t="str">
        <f>IF(F800="","",IF(F800=3,INDEX(Report!$A$61:$T$117,E800,20),IF(OR(F800=7,F800=8,F800=9,F800=14,F800=17),TEXT(INDEX(Report!$A$1:$T$57,E800,F800),"0%"),IF(F800=5,TEXT(INDEX(Report!$A$1:$T$57,E800,F800),"$#,##0"),INDEX(Report!$A$1:$T$57,E800,F800)))))</f>
        <v/>
      </c>
      <c r="D800" s="399" t="str">
        <f>IF(F800="","",IF(F800=2,D$1,IF(F800=3,INDEX(Report!$A$1:$T$57,E800,20),INDEX(Report!$A$61:$T$117,E800,F800)-0.2)))</f>
        <v/>
      </c>
      <c r="E800" s="398">
        <f t="shared" si="685"/>
        <v>42</v>
      </c>
      <c r="F800" s="398" t="str">
        <f t="shared" si="686"/>
        <v/>
      </c>
    </row>
    <row r="801" spans="1:6" x14ac:dyDescent="0.3">
      <c r="A801" s="401" t="str">
        <f t="shared" ref="A801" si="692">A779</f>
        <v>Turnout</v>
      </c>
      <c r="B801" s="401" t="str">
        <f t="shared" si="684"/>
        <v>Turnout: % of Voting-age Citizens: 2020:</v>
      </c>
      <c r="C801" s="402" t="str">
        <f>IF(F801="","",IF(F801=3,INDEX(Report!$A$61:$T$117,E801,20),IF(OR(F801=7,F801=8,F801=9,F801=14,F801=17),TEXT(INDEX(Report!$A$1:$T$57,E801,F801),"0%"),IF(F801=5,TEXT(INDEX(Report!$A$1:$T$57,E801,F801),"$#,##0"),INDEX(Report!$A$1:$T$57,E801,F801)))))</f>
        <v>67%</v>
      </c>
      <c r="D801" s="403">
        <f>IF(F801="","",IF(F801=2,D$1,IF(F801=3,INDEX(Report!$A$1:$T$57,E801,20),INDEX(Report!$A$61:$T$117,E801,F801)-0.2)))</f>
        <v>2.4918953219005471</v>
      </c>
      <c r="E801" s="402">
        <f t="shared" si="685"/>
        <v>42</v>
      </c>
      <c r="F801" s="402">
        <f t="shared" si="686"/>
        <v>7</v>
      </c>
    </row>
    <row r="802" spans="1:6" x14ac:dyDescent="0.3">
      <c r="A802" s="401" t="str">
        <f t="shared" ref="A802" si="693">A780</f>
        <v>Turnout</v>
      </c>
      <c r="B802" s="401" t="str">
        <f t="shared" si="684"/>
        <v>Ratio of 18-24 Turnout to 25+ Turnout: 2020:</v>
      </c>
      <c r="C802" s="402" t="str">
        <f>IF(F802="","",IF(F802=3,INDEX(Report!$A$61:$T$117,E802,20),IF(OR(F802=7,F802=8,F802=9,F802=14,F802=17),TEXT(INDEX(Report!$A$1:$T$57,E802,F802),"0%"),IF(F802=5,TEXT(INDEX(Report!$A$1:$T$57,E802,F802),"$#,##0"),INDEX(Report!$A$1:$T$57,E802,F802)))))</f>
        <v>73%</v>
      </c>
      <c r="D802" s="403">
        <f>IF(F802="","",IF(F802=2,D$1,IF(F802=3,INDEX(Report!$A$1:$T$57,E802,20),INDEX(Report!$A$61:$T$117,E802,F802)-0.2)))</f>
        <v>2.3627253893486371</v>
      </c>
      <c r="E802" s="402">
        <f t="shared" si="685"/>
        <v>42</v>
      </c>
      <c r="F802" s="402">
        <f t="shared" si="686"/>
        <v>8</v>
      </c>
    </row>
    <row r="803" spans="1:6" x14ac:dyDescent="0.3">
      <c r="A803" s="401" t="str">
        <f t="shared" ref="A803" si="694">A781</f>
        <v>Turnout</v>
      </c>
      <c r="B803" s="401" t="str">
        <f t="shared" si="684"/>
        <v>Ratio of Minority Turnout to White Turnout: 2020:</v>
      </c>
      <c r="C803" s="402" t="str">
        <f>IF(F803="","",IF(F803=3,INDEX(Report!$A$61:$T$117,E803,20),IF(OR(F803=7,F803=8,F803=9,F803=14,F803=17),TEXT(INDEX(Report!$A$1:$T$57,E803,F803),"0%"),IF(F803=5,TEXT(INDEX(Report!$A$1:$T$57,E803,F803),"$#,##0"),INDEX(Report!$A$1:$T$57,E803,F803)))))</f>
        <v>87%</v>
      </c>
      <c r="D803" s="403">
        <f>IF(F803="","",IF(F803=2,D$1,IF(F803=3,INDEX(Report!$A$1:$T$57,E803,20),INDEX(Report!$A$61:$T$117,E803,F803)-0.2)))</f>
        <v>3.4216173366476372</v>
      </c>
      <c r="E803" s="402">
        <f t="shared" si="685"/>
        <v>42</v>
      </c>
      <c r="F803" s="402">
        <f t="shared" si="686"/>
        <v>9</v>
      </c>
    </row>
    <row r="804" spans="1:6" s="397" customFormat="1" x14ac:dyDescent="0.3">
      <c r="A804" s="397" t="str">
        <f t="shared" ref="A804" si="695">A782</f>
        <v>Access</v>
      </c>
      <c r="B804" s="397" t="str">
        <f t="shared" si="684"/>
        <v>ACCESS TO VOTING</v>
      </c>
      <c r="C804" s="398" t="str">
        <f>IF(F804="","",IF(F804=3,INDEX(Report!$A$61:$T$117,E804,20),IF(OR(F804=7,F804=8,F804=9,F804=14,F804=17),TEXT(INDEX(Report!$A$1:$T$57,E804,F804),"0%"),IF(F804=5,TEXT(INDEX(Report!$A$1:$T$57,E804,F804),"$#,##0"),INDEX(Report!$A$1:$T$57,E804,F804)))))</f>
        <v/>
      </c>
      <c r="D804" s="399" t="str">
        <f>IF(F804="","",IF(F804=2,D$1,IF(F804=3,INDEX(Report!$A$1:$T$57,E804,20),INDEX(Report!$A$61:$T$117,E804,F804)-0.2)))</f>
        <v/>
      </c>
      <c r="E804" s="398">
        <f t="shared" si="685"/>
        <v>42</v>
      </c>
      <c r="F804" s="398" t="str">
        <f t="shared" si="686"/>
        <v/>
      </c>
    </row>
    <row r="805" spans="1:6" x14ac:dyDescent="0.3">
      <c r="A805" s="401" t="str">
        <f t="shared" ref="A805" si="696">A783</f>
        <v>Access</v>
      </c>
      <c r="B805" s="401" t="str">
        <f t="shared" si="684"/>
        <v>Weekend Early Voting: State Minimum 2021:</v>
      </c>
      <c r="C805" s="402" t="str">
        <f>IF(F805="","",IF(F805=3,INDEX(Report!$A$61:$T$117,E805,20),IF(OR(F805=7,F805=8,F805=9,F805=14,F805=17),TEXT(INDEX(Report!$A$1:$T$57,E805,F805),"0%"),IF(F805=5,TEXT(INDEX(Report!$A$1:$T$57,E805,F805),"$#,##0"),INDEX(Report!$A$1:$T$57,E805,F805)))))</f>
        <v>5: last 4 Sat 8-4. last Sun 1-5</v>
      </c>
      <c r="D805" s="403">
        <f>IF(F805="","",IF(F805=2,D$1,IF(F805=3,INDEX(Report!$A$1:$T$57,E805,20),INDEX(Report!$A$61:$T$117,E805,F805)-0.2)))</f>
        <v>5</v>
      </c>
      <c r="E805" s="402">
        <f t="shared" si="685"/>
        <v>42</v>
      </c>
      <c r="F805" s="402">
        <f t="shared" si="686"/>
        <v>10</v>
      </c>
    </row>
    <row r="806" spans="1:6" x14ac:dyDescent="0.3">
      <c r="A806" s="401" t="str">
        <f t="shared" ref="A806" si="697">A784</f>
        <v>Access</v>
      </c>
      <c r="B806" s="401" t="str">
        <f t="shared" si="684"/>
        <v>Access to Vote by Mail (VBM): 2020:</v>
      </c>
      <c r="C806" s="402" t="str">
        <f>IF(F806="","",IF(F806=3,INDEX(Report!$A$61:$T$117,E806,20),IF(OR(F806=7,F806=8,F806=9,F806=14,F806=17),TEXT(INDEX(Report!$A$1:$T$57,E806,F806),"0%"),IF(F806=5,TEXT(INDEX(Report!$A$1:$T$57,E806,F806),"$#,##0"),INDEX(Report!$A$1:$T$57,E806,F806)))))</f>
        <v>Broad VBM: Applic.sent to all</v>
      </c>
      <c r="D806" s="403">
        <f>IF(F806="","",IF(F806=2,D$1,IF(F806=3,INDEX(Report!$A$1:$T$57,E806,20),INDEX(Report!$A$61:$T$117,E806,F806)-0.2)))</f>
        <v>5</v>
      </c>
      <c r="E806" s="402">
        <f t="shared" si="685"/>
        <v>42</v>
      </c>
      <c r="F806" s="402">
        <f t="shared" si="686"/>
        <v>11</v>
      </c>
    </row>
    <row r="807" spans="1:6" x14ac:dyDescent="0.3">
      <c r="A807" s="401" t="str">
        <f t="shared" ref="A807" si="698">A785</f>
        <v>Access</v>
      </c>
      <c r="B807" s="401" t="str">
        <f t="shared" si="684"/>
        <v>Number of Days when Voters Can Cure Signature Problems after Election Day:</v>
      </c>
      <c r="C807" s="402">
        <f>IF(F807="","",IF(F807=3,INDEX(Report!$A$61:$T$117,E807,20),IF(OR(F807=7,F807=8,F807=9,F807=14,F807=17),TEXT(INDEX(Report!$A$1:$T$57,E807,F807),"0%"),IF(F807=5,TEXT(INDEX(Report!$A$1:$T$57,E807,F807),"$#,##0"),INDEX(Report!$A$1:$T$57,E807,F807)))))</f>
        <v>7</v>
      </c>
      <c r="D807" s="403">
        <f>IF(F807="","",IF(F807=2,D$1,IF(F807=3,INDEX(Report!$A$1:$T$57,E807,20),INDEX(Report!$A$61:$T$117,E807,F807)-0.2)))</f>
        <v>5</v>
      </c>
      <c r="E807" s="402">
        <f t="shared" si="685"/>
        <v>42</v>
      </c>
      <c r="F807" s="402">
        <f t="shared" si="686"/>
        <v>12</v>
      </c>
    </row>
    <row r="808" spans="1:6" x14ac:dyDescent="0.3">
      <c r="A808" s="401" t="str">
        <f t="shared" ref="A808" si="699">A786</f>
        <v>Access</v>
      </c>
      <c r="B808" s="401" t="str">
        <f t="shared" si="684"/>
        <v>Do They Maintain VBM List Well with Address Changes &amp; Deaths?</v>
      </c>
      <c r="C808" s="402" t="str">
        <f>IF(F808="","",IF(F808=3,INDEX(Report!$A$61:$T$117,E808,20),IF(OR(F808=7,F808=8,F808=9,F808=14,F808=17),TEXT(INDEX(Report!$A$1:$T$57,E808,F808),"0%"),IF(F808=5,TEXT(INDEX(Report!$A$1:$T$57,E808,F808),"$#,##0"),INDEX(Report!$A$1:$T$57,E808,F808)))))</f>
        <v>Yes</v>
      </c>
      <c r="D808" s="403">
        <f>IF(F808="","",IF(F808=2,D$1,IF(F808=3,INDEX(Report!$A$1:$T$57,E808,20),INDEX(Report!$A$61:$T$117,E808,F808)-0.2)))</f>
        <v>5</v>
      </c>
      <c r="E808" s="402">
        <f t="shared" si="685"/>
        <v>42</v>
      </c>
      <c r="F808" s="402">
        <f t="shared" si="686"/>
        <v>13</v>
      </c>
    </row>
    <row r="809" spans="1:6" x14ac:dyDescent="0.3">
      <c r="A809" s="401" t="str">
        <f t="shared" ref="A809" si="700">A787</f>
        <v>Access</v>
      </c>
      <c r="B809" s="401" t="str">
        <f t="shared" si="684"/>
        <v>Extent of Review of VBM: Rejection Rate: 2018:</v>
      </c>
      <c r="C809" s="402" t="str">
        <f>IF(F809="","",IF(F809=3,INDEX(Report!$A$61:$T$117,E809,20),IF(OR(F809=7,F809=8,F809=9,F809=14,F809=17),TEXT(INDEX(Report!$A$1:$T$57,E809,F809),"0%"),IF(F809=5,TEXT(INDEX(Report!$A$1:$T$57,E809,F809),"$#,##0"),INDEX(Report!$A$1:$T$57,E809,F809)))))</f>
        <v>1%</v>
      </c>
      <c r="D809" s="403">
        <f>IF(F809="","",IF(F809=2,D$1,IF(F809=3,INDEX(Report!$A$1:$T$57,E809,20),INDEX(Report!$A$61:$T$117,E809,F809)-0.2)))</f>
        <v>5</v>
      </c>
      <c r="E809" s="402">
        <f t="shared" si="685"/>
        <v>42</v>
      </c>
      <c r="F809" s="402">
        <f t="shared" si="686"/>
        <v>14</v>
      </c>
    </row>
    <row r="810" spans="1:6" s="397" customFormat="1" x14ac:dyDescent="0.3">
      <c r="A810" s="397" t="str">
        <f t="shared" ref="A810" si="701">A788</f>
        <v>Checking</v>
      </c>
      <c r="B810" s="397" t="str">
        <f t="shared" si="684"/>
        <v>CHECKING ELECTION RESULTS</v>
      </c>
      <c r="C810" s="398" t="str">
        <f>IF(F810="","",IF(F810=3,INDEX(Report!$A$61:$T$117,E810,20),IF(OR(F810=7,F810=8,F810=9,F810=14,F810=17),TEXT(INDEX(Report!$A$1:$T$57,E810,F810),"0%"),IF(F810=5,TEXT(INDEX(Report!$A$1:$T$57,E810,F810),"$#,##0"),INDEX(Report!$A$1:$T$57,E810,F810)))))</f>
        <v/>
      </c>
      <c r="D810" s="399" t="str">
        <f>IF(F810="","",IF(F810=2,D$1,IF(F810=3,INDEX(Report!$A$1:$T$57,E810,20),INDEX(Report!$A$61:$T$117,E810,F810)-0.2)))</f>
        <v/>
      </c>
      <c r="E810" s="398">
        <f t="shared" si="685"/>
        <v>42</v>
      </c>
      <c r="F810" s="398" t="str">
        <f t="shared" si="686"/>
        <v/>
      </c>
    </row>
    <row r="811" spans="1:6" x14ac:dyDescent="0.3">
      <c r="A811" s="401" t="str">
        <f t="shared" ref="A811" si="702">A789</f>
        <v>Checking</v>
      </c>
      <c r="B811" s="401" t="str">
        <f t="shared" si="684"/>
        <v>Handmarked Paper Ballots or Printed by Touchscreen? 2022:</v>
      </c>
      <c r="C811" s="402" t="str">
        <f>IF(F811="","",IF(F811=3,INDEX(Report!$A$61:$T$117,E811,20),IF(OR(F811=7,F811=8,F811=9,F811=14,F811=17),TEXT(INDEX(Report!$A$1:$T$57,E811,F811),"0%"),IF(F811=5,TEXT(INDEX(Report!$A$1:$T$57,E811,F811),"$#,##0"),INDEX(Report!$A$1:$T$57,E811,F811)))))</f>
        <v>Screen prints34%. Handmark49%</v>
      </c>
      <c r="D811" s="403">
        <f>IF(F811="","",IF(F811=2,D$1,IF(F811=3,INDEX(Report!$A$1:$T$57,E811,20),INDEX(Report!$A$61:$T$117,E811,F811)-0.2)))</f>
        <v>4</v>
      </c>
      <c r="E811" s="402">
        <f t="shared" si="685"/>
        <v>42</v>
      </c>
      <c r="F811" s="402">
        <f t="shared" si="686"/>
        <v>15</v>
      </c>
    </row>
    <row r="812" spans="1:6" x14ac:dyDescent="0.3">
      <c r="A812" s="401" t="str">
        <f t="shared" ref="A812" si="703">A790</f>
        <v>Checking</v>
      </c>
      <c r="B812" s="401" t="str">
        <f t="shared" si="684"/>
        <v>Do They Audit Results by Hand Tallying Some Ballots?</v>
      </c>
      <c r="C812" s="402" t="str">
        <f>IF(F812="","",IF(F812=3,INDEX(Report!$A$61:$T$117,E812,20),IF(OR(F812=7,F812=8,F812=9,F812=14,F812=17),TEXT(INDEX(Report!$A$1:$T$57,E812,F812),"0%"),IF(F812=5,TEXT(INDEX(Report!$A$1:$T$57,E812,F812),"$#,##0"),INDEX(Report!$A$1:$T$57,E812,F812)))))</f>
        <v>Hand tally</v>
      </c>
      <c r="D812" s="403">
        <f>IF(F812="","",IF(F812=2,D$1,IF(F812=3,INDEX(Report!$A$1:$T$57,E812,20),INDEX(Report!$A$61:$T$117,E812,F812)-0.2)))</f>
        <v>5</v>
      </c>
      <c r="E812" s="402">
        <f t="shared" si="685"/>
        <v>42</v>
      </c>
      <c r="F812" s="402">
        <f t="shared" si="686"/>
        <v>16</v>
      </c>
    </row>
    <row r="813" spans="1:6" x14ac:dyDescent="0.3">
      <c r="A813" s="401" t="str">
        <f t="shared" ref="A813" si="704">A791</f>
        <v>Checking</v>
      </c>
      <c r="B813" s="401" t="str">
        <f t="shared" si="684"/>
        <v>How Big Is Audit Sample?</v>
      </c>
      <c r="C813" s="402" t="str">
        <f>IF(F813="","",IF(F813=3,INDEX(Report!$A$61:$T$117,E813,20),IF(OR(F813=7,F813=8,F813=9,F813=14,F813=17),TEXT(INDEX(Report!$A$1:$T$57,E813,F813),"0%"),IF(F813=5,TEXT(INDEX(Report!$A$1:$T$57,E813,F813),"$#,##0"),INDEX(Report!$A$1:$T$57,E813,F813)))))</f>
        <v>5%</v>
      </c>
      <c r="D813" s="403">
        <f>IF(F813="","",IF(F813=2,D$1,IF(F813=3,INDEX(Report!$A$1:$T$57,E813,20),INDEX(Report!$A$61:$T$117,E813,F813)-0.2)))</f>
        <v>3</v>
      </c>
      <c r="E813" s="402">
        <f t="shared" si="685"/>
        <v>42</v>
      </c>
      <c r="F813" s="402">
        <f t="shared" si="686"/>
        <v>17</v>
      </c>
    </row>
    <row r="814" spans="1:6" x14ac:dyDescent="0.3">
      <c r="A814" s="401" t="str">
        <f t="shared" ref="A814" si="705">A792</f>
        <v>Checking</v>
      </c>
      <c r="B814" s="401" t="str">
        <f t="shared" si="684"/>
        <v>Number of Contests Audited:</v>
      </c>
      <c r="C814" s="402" t="str">
        <f>IF(F814="","",IF(F814=3,INDEX(Report!$A$61:$T$117,E814,20),IF(OR(F814=7,F814=8,F814=9,F814=14,F814=17),TEXT(INDEX(Report!$A$1:$T$57,E814,F814),"0%"),IF(F814=5,TEXT(INDEX(Report!$A$1:$T$57,E814,F814),"$#,##0"),INDEX(Report!$A$1:$T$57,E814,F814)))))</f>
        <v>3 random</v>
      </c>
      <c r="D814" s="403">
        <f>IF(F814="","",IF(F814=2,D$1,IF(F814=3,INDEX(Report!$A$1:$T$57,E814,20),INDEX(Report!$A$61:$T$117,E814,F814)-0.2)))</f>
        <v>2.5</v>
      </c>
      <c r="E814" s="402">
        <f t="shared" si="685"/>
        <v>42</v>
      </c>
      <c r="F814" s="402">
        <f t="shared" si="686"/>
        <v>18</v>
      </c>
    </row>
    <row r="815" spans="1:6" x14ac:dyDescent="0.3">
      <c r="A815" s="401" t="str">
        <f t="shared" ref="A815" si="706">A793</f>
        <v>Checking</v>
      </c>
      <c r="B815" s="401" t="str">
        <f t="shared" si="684"/>
        <v>Can Public Recount with Copies of Ballots?</v>
      </c>
      <c r="C815" s="402" t="str">
        <f>IF(F815="","",IF(F815=3,INDEX(Report!$A$61:$T$117,E815,20),IF(OR(F815=7,F815=8,F815=9,F815=14,F815=17),TEXT(INDEX(Report!$A$1:$T$57,E815,F815),"0%"),IF(F815=5,TEXT(INDEX(Report!$A$1:$T$57,E815,F815),"$#,##0"),INDEX(Report!$A$1:$T$57,E815,F815)))))</f>
        <v>Keep images in many counties. Release images &amp; ballots after recount</v>
      </c>
      <c r="D815" s="403">
        <f>IF(F815="","",IF(F815=2,D$1,IF(F815=3,INDEX(Report!$A$1:$T$57,E815,20),INDEX(Report!$A$61:$T$117,E815,F815)-0.2)))</f>
        <v>5</v>
      </c>
      <c r="E815" s="402">
        <f t="shared" si="685"/>
        <v>42</v>
      </c>
      <c r="F815" s="402">
        <f t="shared" si="686"/>
        <v>19</v>
      </c>
    </row>
    <row r="816" spans="1:6" s="397" customFormat="1" x14ac:dyDescent="0.3">
      <c r="A816" s="397" t="str">
        <f>A794</f>
        <v>State</v>
      </c>
      <c r="B816" s="397" t="str">
        <f>B794</f>
        <v>|</v>
      </c>
      <c r="C816" s="398" t="str">
        <f>IF(F816="","",IF(F816=3,INDEX(Report!$A$61:$T$117,E816,20),IF(OR(F816=7,F816=8,F816=9,F816=14,F816=17),TEXT(INDEX(Report!$A$1:$T$57,E816,F816),"0%"),IF(F816=5,TEXT(INDEX(Report!$A$1:$T$57,E816,F816),"$#,##0"),INDEX(Report!$A$1:$T$57,E816,F816)))))</f>
        <v>Oklahoma</v>
      </c>
      <c r="D816" s="399" t="str">
        <f>IF(F816="","",IF(F816=2,D$1,IF(F816=3,INDEX(Report!$A$1:$T$57,E816,20),INDEX(Report!$A$61:$T$117,E816,F816)-0.2)))</f>
        <v>Score (Scale 0-5)</v>
      </c>
      <c r="E816" s="398">
        <f t="shared" si="685"/>
        <v>43</v>
      </c>
      <c r="F816" s="398">
        <f>IF(F794&lt;&gt;"",F794,"")</f>
        <v>2</v>
      </c>
    </row>
    <row r="817" spans="1:6" s="397" customFormat="1" x14ac:dyDescent="0.3">
      <c r="A817" s="397" t="str">
        <f>A795</f>
        <v>Grade</v>
      </c>
      <c r="B817" s="397" t="str">
        <f t="shared" ref="B817:B880" si="707">B795</f>
        <v>Overall Grade, Total score is on scale 0-80 (item scores are 0-5)</v>
      </c>
      <c r="C817" s="398" t="str">
        <f>IF(F817="","",IF(F817=3,INDEX(Report!$A$61:$T$117,E817,20),IF(OR(F817=7,F817=8,F817=9,F817=14,F817=17),TEXT(INDEX(Report!$A$1:$T$57,E817,F817),"0%"),IF(F817=5,TEXT(INDEX(Report!$A$1:$T$57,E817,F817),"$#,##0"),INDEX(Report!$A$1:$T$57,E817,F817)))))</f>
        <v>C</v>
      </c>
      <c r="D817" s="399">
        <f>IF(F817="","",IF(F817=2,D$1,IF(F817=3,INDEX(Report!$A$1:$T$57,E817,20),INDEX(Report!$A$61:$T$117,E817,F817)-0.2)))</f>
        <v>14.007637430317228</v>
      </c>
      <c r="E817" s="398">
        <f t="shared" si="685"/>
        <v>43</v>
      </c>
      <c r="F817" s="398">
        <f t="shared" ref="F817:F880" si="708">IF(F795&lt;&gt;"",F795,"")</f>
        <v>3</v>
      </c>
    </row>
    <row r="818" spans="1:6" s="397" customFormat="1" x14ac:dyDescent="0.3">
      <c r="A818" s="397" t="str">
        <f t="shared" ref="A818" si="709">A796</f>
        <v>Campaigns</v>
      </c>
      <c r="B818" s="397" t="str">
        <f t="shared" si="707"/>
        <v>CAMPAIGNS</v>
      </c>
      <c r="C818" s="398" t="str">
        <f>IF(F818="","",IF(F818=3,INDEX(Report!$A$61:$T$117,E818,20),IF(OR(F818=7,F818=8,F818=9,F818=14,F818=17),TEXT(INDEX(Report!$A$1:$T$57,E818,F818),"0%"),IF(F818=5,TEXT(INDEX(Report!$A$1:$T$57,E818,F818),"$#,##0"),INDEX(Report!$A$1:$T$57,E818,F818)))))</f>
        <v/>
      </c>
      <c r="D818" s="399" t="str">
        <f>IF(F818="","",IF(F818=2,D$1,IF(F818=3,INDEX(Report!$A$1:$T$57,E818,20),INDEX(Report!$A$61:$T$117,E818,F818)-0.2)))</f>
        <v/>
      </c>
      <c r="E818" s="398">
        <f t="shared" si="685"/>
        <v>43</v>
      </c>
      <c r="F818" s="398" t="str">
        <f t="shared" si="708"/>
        <v/>
      </c>
    </row>
    <row r="819" spans="1:6" x14ac:dyDescent="0.3">
      <c r="A819" s="401" t="str">
        <f t="shared" ref="A819" si="710">A797</f>
        <v>Campaigns</v>
      </c>
      <c r="B819" s="401" t="str">
        <f t="shared" si="707"/>
        <v>Nonpartisan or Bipartisan Redistricting to Avoid Gerrymanders</v>
      </c>
      <c r="C819" s="402" t="str">
        <f>IF(F819="","",IF(F819=3,INDEX(Report!$A$61:$T$117,E819,20),IF(OR(F819=7,F819=8,F819=9,F819=14,F819=17),TEXT(INDEX(Report!$A$1:$T$57,E819,F819),"0%"),IF(F819=5,TEXT(INDEX(Report!$A$1:$T$57,E819,F819),"$#,##0"),INDEX(Report!$A$1:$T$57,E819,F819)))))</f>
        <v>No</v>
      </c>
      <c r="D819" s="403">
        <f>IF(F819="","",IF(F819=2,D$1,IF(F819=3,INDEX(Report!$A$1:$T$57,E819,20),INDEX(Report!$A$61:$T$117,E819,F819)-0.2)))</f>
        <v>0</v>
      </c>
      <c r="E819" s="402">
        <f t="shared" si="685"/>
        <v>43</v>
      </c>
      <c r="F819" s="402">
        <f t="shared" si="708"/>
        <v>4</v>
      </c>
    </row>
    <row r="820" spans="1:6" x14ac:dyDescent="0.3">
      <c r="A820" s="401" t="str">
        <f t="shared" ref="A820" si="711">A798</f>
        <v>Campaigns</v>
      </c>
      <c r="B820" s="401" t="str">
        <f t="shared" si="707"/>
        <v>Contribution Limit per 4 Years per Candidate</v>
      </c>
      <c r="C820" s="402" t="str">
        <f>IF(F820="","",IF(F820=3,INDEX(Report!$A$61:$T$117,E820,20),IF(OR(F820=7,F820=8,F820=9,F820=14,F820=17),TEXT(INDEX(Report!$A$1:$T$57,E820,F820),"0%"),IF(F820=5,TEXT(INDEX(Report!$A$1:$T$57,E820,F820),"$#,##0"),INDEX(Report!$A$1:$T$57,E820,F820)))))</f>
        <v>$2,700</v>
      </c>
      <c r="D820" s="403">
        <f>IF(F820="","",IF(F820=2,D$1,IF(F820=3,INDEX(Report!$A$1:$T$57,E820,20),INDEX(Report!$A$61:$T$117,E820,F820)-0.2)))</f>
        <v>3.65</v>
      </c>
      <c r="E820" s="402">
        <f t="shared" si="685"/>
        <v>43</v>
      </c>
      <c r="F820" s="402">
        <f t="shared" si="708"/>
        <v>5</v>
      </c>
    </row>
    <row r="821" spans="1:6" x14ac:dyDescent="0.3">
      <c r="A821" s="401" t="str">
        <f t="shared" ref="A821" si="712">A799</f>
        <v>Campaigns</v>
      </c>
      <c r="B821" s="401" t="str">
        <f t="shared" si="707"/>
        <v>Public Campaign Finance for Governor+Legislature:</v>
      </c>
      <c r="C821" s="402" t="str">
        <f>IF(F821="","",IF(F821=3,INDEX(Report!$A$61:$T$117,E821,20),IF(OR(F821=7,F821=8,F821=9,F821=14,F821=17),TEXT(INDEX(Report!$A$1:$T$57,E821,F821),"0%"),IF(F821=5,TEXT(INDEX(Report!$A$1:$T$57,E821,F821),"$#,##0"),INDEX(Report!$A$1:$T$57,E821,F821)))))</f>
        <v>Neither</v>
      </c>
      <c r="D821" s="403">
        <f>IF(F821="","",IF(F821=2,D$1,IF(F821=3,INDEX(Report!$A$1:$T$57,E821,20),INDEX(Report!$A$61:$T$117,E821,F821)-0.2)))</f>
        <v>0</v>
      </c>
      <c r="E821" s="402">
        <f t="shared" si="685"/>
        <v>43</v>
      </c>
      <c r="F821" s="402">
        <f t="shared" si="708"/>
        <v>6</v>
      </c>
    </row>
    <row r="822" spans="1:6" s="397" customFormat="1" x14ac:dyDescent="0.3">
      <c r="A822" s="397" t="str">
        <f t="shared" ref="A822" si="713">A800</f>
        <v>Turnout</v>
      </c>
      <c r="B822" s="397" t="str">
        <f t="shared" si="707"/>
        <v>TURNOUT</v>
      </c>
      <c r="C822" s="398" t="str">
        <f>IF(F822="","",IF(F822=3,INDEX(Report!$A$61:$T$117,E822,20),IF(OR(F822=7,F822=8,F822=9,F822=14,F822=17),TEXT(INDEX(Report!$A$1:$T$57,E822,F822),"0%"),IF(F822=5,TEXT(INDEX(Report!$A$1:$T$57,E822,F822),"$#,##0"),INDEX(Report!$A$1:$T$57,E822,F822)))))</f>
        <v/>
      </c>
      <c r="D822" s="399" t="str">
        <f>IF(F822="","",IF(F822=2,D$1,IF(F822=3,INDEX(Report!$A$1:$T$57,E822,20),INDEX(Report!$A$61:$T$117,E822,F822)-0.2)))</f>
        <v/>
      </c>
      <c r="E822" s="398">
        <f t="shared" si="685"/>
        <v>43</v>
      </c>
      <c r="F822" s="398" t="str">
        <f t="shared" si="708"/>
        <v/>
      </c>
    </row>
    <row r="823" spans="1:6" x14ac:dyDescent="0.3">
      <c r="A823" s="401" t="str">
        <f t="shared" ref="A823" si="714">A801</f>
        <v>Turnout</v>
      </c>
      <c r="B823" s="401" t="str">
        <f t="shared" si="707"/>
        <v>Turnout: % of Voting-age Citizens: 2020:</v>
      </c>
      <c r="C823" s="402" t="str">
        <f>IF(F823="","",IF(F823=3,INDEX(Report!$A$61:$T$117,E823,20),IF(OR(F823=7,F823=8,F823=9,F823=14,F823=17),TEXT(INDEX(Report!$A$1:$T$57,E823,F823),"0%"),IF(F823=5,TEXT(INDEX(Report!$A$1:$T$57,E823,F823),"$#,##0"),INDEX(Report!$A$1:$T$57,E823,F823)))))</f>
        <v>55%</v>
      </c>
      <c r="D823" s="403">
        <f>IF(F823="","",IF(F823=2,D$1,IF(F823=3,INDEX(Report!$A$1:$T$57,E823,20),INDEX(Report!$A$61:$T$117,E823,F823)-0.2)))</f>
        <v>0</v>
      </c>
      <c r="E823" s="402">
        <f t="shared" si="685"/>
        <v>43</v>
      </c>
      <c r="F823" s="402">
        <f t="shared" si="708"/>
        <v>7</v>
      </c>
    </row>
    <row r="824" spans="1:6" x14ac:dyDescent="0.3">
      <c r="A824" s="401" t="str">
        <f t="shared" ref="A824" si="715">A802</f>
        <v>Turnout</v>
      </c>
      <c r="B824" s="401" t="str">
        <f t="shared" si="707"/>
        <v>Ratio of 18-24 Turnout to 25+ Turnout: 2020:</v>
      </c>
      <c r="C824" s="402" t="str">
        <f>IF(F824="","",IF(F824=3,INDEX(Report!$A$61:$T$117,E824,20),IF(OR(F824=7,F824=8,F824=9,F824=14,F824=17),TEXT(INDEX(Report!$A$1:$T$57,E824,F824),"0%"),IF(F824=5,TEXT(INDEX(Report!$A$1:$T$57,E824,F824),"$#,##0"),INDEX(Report!$A$1:$T$57,E824,F824)))))</f>
        <v>49%</v>
      </c>
      <c r="D824" s="403">
        <f>IF(F824="","",IF(F824=2,D$1,IF(F824=3,INDEX(Report!$A$1:$T$57,E824,20),INDEX(Report!$A$61:$T$117,E824,F824)-0.2)))</f>
        <v>0</v>
      </c>
      <c r="E824" s="402">
        <f t="shared" si="685"/>
        <v>43</v>
      </c>
      <c r="F824" s="402">
        <f t="shared" si="708"/>
        <v>8</v>
      </c>
    </row>
    <row r="825" spans="1:6" x14ac:dyDescent="0.3">
      <c r="A825" s="401" t="str">
        <f t="shared" ref="A825" si="716">A803</f>
        <v>Turnout</v>
      </c>
      <c r="B825" s="401" t="str">
        <f t="shared" si="707"/>
        <v>Ratio of Minority Turnout to White Turnout: 2020:</v>
      </c>
      <c r="C825" s="402" t="str">
        <f>IF(F825="","",IF(F825=3,INDEX(Report!$A$61:$T$117,E825,20),IF(OR(F825=7,F825=8,F825=9,F825=14,F825=17),TEXT(INDEX(Report!$A$1:$T$57,E825,F825),"0%"),IF(F825=5,TEXT(INDEX(Report!$A$1:$T$57,E825,F825),"$#,##0"),INDEX(Report!$A$1:$T$57,E825,F825)))))</f>
        <v>65%</v>
      </c>
      <c r="D825" s="403">
        <f>IF(F825="","",IF(F825=2,D$1,IF(F825=3,INDEX(Report!$A$1:$T$57,E825,20),INDEX(Report!$A$61:$T$117,E825,F825)-0.2)))</f>
        <v>1.3576374303172261</v>
      </c>
      <c r="E825" s="402">
        <f t="shared" si="685"/>
        <v>43</v>
      </c>
      <c r="F825" s="402">
        <f t="shared" si="708"/>
        <v>9</v>
      </c>
    </row>
    <row r="826" spans="1:6" s="397" customFormat="1" x14ac:dyDescent="0.3">
      <c r="A826" s="397" t="str">
        <f t="shared" ref="A826" si="717">A804</f>
        <v>Access</v>
      </c>
      <c r="B826" s="397" t="str">
        <f t="shared" si="707"/>
        <v>ACCESS TO VOTING</v>
      </c>
      <c r="C826" s="398" t="str">
        <f>IF(F826="","",IF(F826=3,INDEX(Report!$A$61:$T$117,E826,20),IF(OR(F826=7,F826=8,F826=9,F826=14,F826=17),TEXT(INDEX(Report!$A$1:$T$57,E826,F826),"0%"),IF(F826=5,TEXT(INDEX(Report!$A$1:$T$57,E826,F826),"$#,##0"),INDEX(Report!$A$1:$T$57,E826,F826)))))</f>
        <v/>
      </c>
      <c r="D826" s="399" t="str">
        <f>IF(F826="","",IF(F826=2,D$1,IF(F826=3,INDEX(Report!$A$1:$T$57,E826,20),INDEX(Report!$A$61:$T$117,E826,F826)-0.2)))</f>
        <v/>
      </c>
      <c r="E826" s="398">
        <f t="shared" si="685"/>
        <v>43</v>
      </c>
      <c r="F826" s="398" t="str">
        <f t="shared" si="708"/>
        <v/>
      </c>
    </row>
    <row r="827" spans="1:6" x14ac:dyDescent="0.3">
      <c r="A827" s="401" t="str">
        <f t="shared" ref="A827" si="718">A805</f>
        <v>Access</v>
      </c>
      <c r="B827" s="401" t="str">
        <f t="shared" si="707"/>
        <v>Weekend Early Voting: State Minimum 2021:</v>
      </c>
      <c r="C827" s="402" t="str">
        <f>IF(F827="","",IF(F827=3,INDEX(Report!$A$61:$T$117,E827,20),IF(OR(F827=7,F827=8,F827=9,F827=14,F827=17),TEXT(INDEX(Report!$A$1:$T$57,E827,F827),"0%"),IF(F827=5,TEXT(INDEX(Report!$A$1:$T$57,E827,F827),"$#,##0"),INDEX(Report!$A$1:$T$57,E827,F827)))))</f>
        <v>1 Saturday 9-2</v>
      </c>
      <c r="D827" s="403">
        <f>IF(F827="","",IF(F827=2,D$1,IF(F827=3,INDEX(Report!$A$1:$T$57,E827,20),INDEX(Report!$A$61:$T$117,E827,F827)-0.2)))</f>
        <v>1</v>
      </c>
      <c r="E827" s="402">
        <f t="shared" si="685"/>
        <v>43</v>
      </c>
      <c r="F827" s="402">
        <f t="shared" si="708"/>
        <v>10</v>
      </c>
    </row>
    <row r="828" spans="1:6" x14ac:dyDescent="0.3">
      <c r="A828" s="401" t="str">
        <f t="shared" ref="A828" si="719">A806</f>
        <v>Access</v>
      </c>
      <c r="B828" s="401" t="str">
        <f t="shared" si="707"/>
        <v>Access to Vote by Mail (VBM): 2020:</v>
      </c>
      <c r="C828" s="402" t="str">
        <f>IF(F828="","",IF(F828=3,INDEX(Report!$A$61:$T$117,E828,20),IF(OR(F828=7,F828=8,F828=9,F828=14,F828=17),TEXT(INDEX(Report!$A$1:$T$57,E828,F828),"0%"),IF(F828=5,TEXT(INDEX(Report!$A$1:$T$57,E828,F828),"$#,##0"),INDEX(Report!$A$1:$T$57,E828,F828)))))</f>
        <v>Broad VBM: if Voter asks</v>
      </c>
      <c r="D828" s="403">
        <f>IF(F828="","",IF(F828=2,D$1,IF(F828=3,INDEX(Report!$A$1:$T$57,E828,20),INDEX(Report!$A$61:$T$117,E828,F828)-0.2)))</f>
        <v>1</v>
      </c>
      <c r="E828" s="402">
        <f t="shared" si="685"/>
        <v>43</v>
      </c>
      <c r="F828" s="402">
        <f t="shared" si="708"/>
        <v>11</v>
      </c>
    </row>
    <row r="829" spans="1:6" x14ac:dyDescent="0.3">
      <c r="A829" s="401" t="str">
        <f t="shared" ref="A829" si="720">A807</f>
        <v>Access</v>
      </c>
      <c r="B829" s="401" t="str">
        <f t="shared" si="707"/>
        <v>Number of Days when Voters Can Cure Signature Problems after Election Day:</v>
      </c>
      <c r="C829" s="402" t="str">
        <f>IF(F829="","",IF(F829=3,INDEX(Report!$A$61:$T$117,E829,20),IF(OR(F829=7,F829=8,F829=9,F829=14,F829=17),TEXT(INDEX(Report!$A$1:$T$57,E829,F829),"0%"),IF(F829=5,TEXT(INDEX(Report!$A$1:$T$57,E829,F829),"$#,##0"),INDEX(Report!$A$1:$T$57,E829,F829)))))</f>
        <v>No cure</v>
      </c>
      <c r="D829" s="403">
        <f>IF(F829="","",IF(F829=2,D$1,IF(F829=3,INDEX(Report!$A$1:$T$57,E829,20),INDEX(Report!$A$61:$T$117,E829,F829)-0.2)))</f>
        <v>0</v>
      </c>
      <c r="E829" s="402">
        <f t="shared" si="685"/>
        <v>43</v>
      </c>
      <c r="F829" s="402">
        <f t="shared" si="708"/>
        <v>12</v>
      </c>
    </row>
    <row r="830" spans="1:6" x14ac:dyDescent="0.3">
      <c r="A830" s="401" t="str">
        <f t="shared" ref="A830" si="721">A808</f>
        <v>Access</v>
      </c>
      <c r="B830" s="401" t="str">
        <f t="shared" si="707"/>
        <v>Do They Maintain VBM List Well with Address Changes &amp; Deaths?</v>
      </c>
      <c r="C830" s="402" t="str">
        <f>IF(F830="","",IF(F830=3,INDEX(Report!$A$61:$T$117,E830,20),IF(OR(F830=7,F830=8,F830=9,F830=14,F830=17),TEXT(INDEX(Report!$A$1:$T$57,E830,F830),"0%"),IF(F830=5,TEXT(INDEX(Report!$A$1:$T$57,E830,F830),"$#,##0"),INDEX(Report!$A$1:$T$57,E830,F830)))))</f>
        <v>No</v>
      </c>
      <c r="D830" s="403">
        <f>IF(F830="","",IF(F830=2,D$1,IF(F830=3,INDEX(Report!$A$1:$T$57,E830,20),INDEX(Report!$A$61:$T$117,E830,F830)-0.2)))</f>
        <v>0</v>
      </c>
      <c r="E830" s="402">
        <f t="shared" si="685"/>
        <v>43</v>
      </c>
      <c r="F830" s="402">
        <f t="shared" si="708"/>
        <v>13</v>
      </c>
    </row>
    <row r="831" spans="1:6" x14ac:dyDescent="0.3">
      <c r="A831" s="401" t="str">
        <f t="shared" ref="A831" si="722">A809</f>
        <v>Access</v>
      </c>
      <c r="B831" s="401" t="str">
        <f t="shared" si="707"/>
        <v>Extent of Review of VBM: Rejection Rate: 2018:</v>
      </c>
      <c r="C831" s="402" t="str">
        <f>IF(F831="","",IF(F831=3,INDEX(Report!$A$61:$T$117,E831,20),IF(OR(F831=7,F831=8,F831=9,F831=14,F831=17),TEXT(INDEX(Report!$A$1:$T$57,E831,F831),"0%"),IF(F831=5,TEXT(INDEX(Report!$A$1:$T$57,E831,F831),"$#,##0"),INDEX(Report!$A$1:$T$57,E831,F831)))))</f>
        <v>No signature checks</v>
      </c>
      <c r="D831" s="403">
        <f>IF(F831="","",IF(F831=2,D$1,IF(F831=3,INDEX(Report!$A$1:$T$57,E831,20),INDEX(Report!$A$61:$T$117,E831,F831)-0.2)))</f>
        <v>0</v>
      </c>
      <c r="E831" s="402">
        <f t="shared" si="685"/>
        <v>43</v>
      </c>
      <c r="F831" s="402">
        <f t="shared" si="708"/>
        <v>14</v>
      </c>
    </row>
    <row r="832" spans="1:6" s="397" customFormat="1" x14ac:dyDescent="0.3">
      <c r="A832" s="397" t="str">
        <f t="shared" ref="A832" si="723">A810</f>
        <v>Checking</v>
      </c>
      <c r="B832" s="397" t="str">
        <f t="shared" si="707"/>
        <v>CHECKING ELECTION RESULTS</v>
      </c>
      <c r="C832" s="398" t="str">
        <f>IF(F832="","",IF(F832=3,INDEX(Report!$A$61:$T$117,E832,20),IF(OR(F832=7,F832=8,F832=9,F832=14,F832=17),TEXT(INDEX(Report!$A$1:$T$57,E832,F832),"0%"),IF(F832=5,TEXT(INDEX(Report!$A$1:$T$57,E832,F832),"$#,##0"),INDEX(Report!$A$1:$T$57,E832,F832)))))</f>
        <v/>
      </c>
      <c r="D832" s="399" t="str">
        <f>IF(F832="","",IF(F832=2,D$1,IF(F832=3,INDEX(Report!$A$1:$T$57,E832,20),INDEX(Report!$A$61:$T$117,E832,F832)-0.2)))</f>
        <v/>
      </c>
      <c r="E832" s="398">
        <f t="shared" si="685"/>
        <v>43</v>
      </c>
      <c r="F832" s="398" t="str">
        <f t="shared" si="708"/>
        <v/>
      </c>
    </row>
    <row r="833" spans="1:6" x14ac:dyDescent="0.3">
      <c r="A833" s="401" t="str">
        <f t="shared" ref="A833" si="724">A811</f>
        <v>Checking</v>
      </c>
      <c r="B833" s="401" t="str">
        <f t="shared" si="707"/>
        <v>Handmarked Paper Ballots or Printed by Touchscreen? 2022:</v>
      </c>
      <c r="C833" s="402" t="str">
        <f>IF(F833="","",IF(F833=3,INDEX(Report!$A$61:$T$117,E833,20),IF(OR(F833=7,F833=8,F833=9,F833=14,F833=17),TEXT(INDEX(Report!$A$1:$T$57,E833,F833),"0%"),IF(F833=5,TEXT(INDEX(Report!$A$1:$T$57,E833,F833),"$#,##0"),INDEX(Report!$A$1:$T$57,E833,F833)))))</f>
        <v>Handmark. Touchscreen without paper for accessibility</v>
      </c>
      <c r="D833" s="403">
        <f>IF(F833="","",IF(F833=2,D$1,IF(F833=3,INDEX(Report!$A$1:$T$57,E833,20),INDEX(Report!$A$61:$T$117,E833,F833)-0.2)))</f>
        <v>5</v>
      </c>
      <c r="E833" s="402">
        <f t="shared" si="685"/>
        <v>43</v>
      </c>
      <c r="F833" s="402">
        <f t="shared" si="708"/>
        <v>15</v>
      </c>
    </row>
    <row r="834" spans="1:6" x14ac:dyDescent="0.3">
      <c r="A834" s="401" t="str">
        <f t="shared" ref="A834" si="725">A812</f>
        <v>Checking</v>
      </c>
      <c r="B834" s="401" t="str">
        <f t="shared" si="707"/>
        <v>Do They Audit Results by Hand Tallying Some Ballots?</v>
      </c>
      <c r="C834" s="402" t="str">
        <f>IF(F834="","",IF(F834=3,INDEX(Report!$A$61:$T$117,E834,20),IF(OR(F834=7,F834=8,F834=9,F834=14,F834=17),TEXT(INDEX(Report!$A$1:$T$57,E834,F834),"0%"),IF(F834=5,TEXT(INDEX(Report!$A$1:$T$57,E834,F834),"$#,##0"),INDEX(Report!$A$1:$T$57,E834,F834)))))</f>
        <v>Not required</v>
      </c>
      <c r="D834" s="403">
        <f>IF(F834="","",IF(F834=2,D$1,IF(F834=3,INDEX(Report!$A$1:$T$57,E834,20),INDEX(Report!$A$61:$T$117,E834,F834)-0.2)))</f>
        <v>0</v>
      </c>
      <c r="E834" s="402">
        <f t="shared" si="685"/>
        <v>43</v>
      </c>
      <c r="F834" s="402">
        <f t="shared" si="708"/>
        <v>16</v>
      </c>
    </row>
    <row r="835" spans="1:6" x14ac:dyDescent="0.3">
      <c r="A835" s="401" t="str">
        <f t="shared" ref="A835" si="726">A813</f>
        <v>Checking</v>
      </c>
      <c r="B835" s="401" t="str">
        <f t="shared" si="707"/>
        <v>How Big Is Audit Sample?</v>
      </c>
      <c r="C835" s="402" t="str">
        <f>IF(F835="","",IF(F835=3,INDEX(Report!$A$61:$T$117,E835,20),IF(OR(F835=7,F835=8,F835=9,F835=14,F835=17),TEXT(INDEX(Report!$A$1:$T$57,E835,F835),"0%"),IF(F835=5,TEXT(INDEX(Report!$A$1:$T$57,E835,F835),"$#,##0"),INDEX(Report!$A$1:$T$57,E835,F835)))))</f>
        <v>Not required</v>
      </c>
      <c r="D835" s="403">
        <f>IF(F835="","",IF(F835=2,D$1,IF(F835=3,INDEX(Report!$A$1:$T$57,E835,20),INDEX(Report!$A$61:$T$117,E835,F835)-0.2)))</f>
        <v>0</v>
      </c>
      <c r="E835" s="402">
        <f t="shared" si="685"/>
        <v>43</v>
      </c>
      <c r="F835" s="402">
        <f t="shared" si="708"/>
        <v>17</v>
      </c>
    </row>
    <row r="836" spans="1:6" x14ac:dyDescent="0.3">
      <c r="A836" s="401" t="str">
        <f t="shared" ref="A836" si="727">A814</f>
        <v>Checking</v>
      </c>
      <c r="B836" s="401" t="str">
        <f t="shared" si="707"/>
        <v>Number of Contests Audited:</v>
      </c>
      <c r="C836" s="402" t="str">
        <f>IF(F836="","",IF(F836=3,INDEX(Report!$A$61:$T$117,E836,20),IF(OR(F836=7,F836=8,F836=9,F836=14,F836=17),TEXT(INDEX(Report!$A$1:$T$57,E836,F836),"0%"),IF(F836=5,TEXT(INDEX(Report!$A$1:$T$57,E836,F836),"$#,##0"),INDEX(Report!$A$1:$T$57,E836,F836)))))</f>
        <v>Not required</v>
      </c>
      <c r="D836" s="403">
        <f>IF(F836="","",IF(F836=2,D$1,IF(F836=3,INDEX(Report!$A$1:$T$57,E836,20),INDEX(Report!$A$61:$T$117,E836,F836)-0.2)))</f>
        <v>0</v>
      </c>
      <c r="E836" s="402">
        <f t="shared" si="685"/>
        <v>43</v>
      </c>
      <c r="F836" s="402">
        <f t="shared" si="708"/>
        <v>18</v>
      </c>
    </row>
    <row r="837" spans="1:6" x14ac:dyDescent="0.3">
      <c r="A837" s="401" t="str">
        <f t="shared" ref="A837" si="728">A815</f>
        <v>Checking</v>
      </c>
      <c r="B837" s="401" t="str">
        <f t="shared" si="707"/>
        <v>Can Public Recount with Copies of Ballots?</v>
      </c>
      <c r="C837" s="402" t="str">
        <f>IF(F837="","",IF(F837=3,INDEX(Report!$A$61:$T$117,E837,20),IF(OR(F837=7,F837=8,F837=9,F837=14,F837=17),TEXT(INDEX(Report!$A$1:$T$57,E837,F837),"0%"),IF(F837=5,TEXT(INDEX(Report!$A$1:$T$57,E837,F837),"$#,##0"),INDEX(Report!$A$1:$T$57,E837,F837)))))</f>
        <v>No ballots. Availability of images unknown</v>
      </c>
      <c r="D837" s="403">
        <f>IF(F837="","",IF(F837=2,D$1,IF(F837=3,INDEX(Report!$A$1:$T$57,E837,20),INDEX(Report!$A$61:$T$117,E837,F837)-0.2)))</f>
        <v>2</v>
      </c>
      <c r="E837" s="402">
        <f t="shared" si="685"/>
        <v>43</v>
      </c>
      <c r="F837" s="402">
        <f t="shared" si="708"/>
        <v>19</v>
      </c>
    </row>
    <row r="838" spans="1:6" s="397" customFormat="1" x14ac:dyDescent="0.3">
      <c r="A838" s="397" t="str">
        <f>A816</f>
        <v>State</v>
      </c>
      <c r="B838" s="397" t="str">
        <f>B816</f>
        <v>|</v>
      </c>
      <c r="C838" s="398" t="str">
        <f>IF(F838="","",IF(F838=3,INDEX(Report!$A$61:$T$117,E838,20),IF(OR(F838=7,F838=8,F838=9,F838=14,F838=17),TEXT(INDEX(Report!$A$1:$T$57,E838,F838),"0%"),IF(F838=5,TEXT(INDEX(Report!$A$1:$T$57,E838,F838),"$#,##0"),INDEX(Report!$A$1:$T$57,E838,F838)))))</f>
        <v>Oregon</v>
      </c>
      <c r="D838" s="399" t="str">
        <f>IF(F838="","",IF(F838=2,D$1,IF(F838=3,INDEX(Report!$A$1:$T$57,E838,20),INDEX(Report!$A$61:$T$117,E838,F838)-0.2)))</f>
        <v>Score (Scale 0-5)</v>
      </c>
      <c r="E838" s="398">
        <f t="shared" si="685"/>
        <v>44</v>
      </c>
      <c r="F838" s="398">
        <f>IF(F816&lt;&gt;"",F816,"")</f>
        <v>2</v>
      </c>
    </row>
    <row r="839" spans="1:6" s="397" customFormat="1" x14ac:dyDescent="0.3">
      <c r="A839" s="397" t="str">
        <f>A817</f>
        <v>Grade</v>
      </c>
      <c r="B839" s="397" t="str">
        <f t="shared" si="707"/>
        <v>Overall Grade, Total score is on scale 0-80 (item scores are 0-5)</v>
      </c>
      <c r="C839" s="398" t="str">
        <f>IF(F839="","",IF(F839=3,INDEX(Report!$A$61:$T$117,E839,20),IF(OR(F839=7,F839=8,F839=9,F839=14,F839=17),TEXT(INDEX(Report!$A$1:$T$57,E839,F839),"0%"),IF(F839=5,TEXT(INDEX(Report!$A$1:$T$57,E839,F839),"$#,##0"),INDEX(Report!$A$1:$T$57,E839,F839)))))</f>
        <v>A</v>
      </c>
      <c r="D839" s="399">
        <f>IF(F839="","",IF(F839=2,D$1,IF(F839=3,INDEX(Report!$A$1:$T$57,E839,20),INDEX(Report!$A$61:$T$117,E839,F839)-0.2)))</f>
        <v>43.050551799312821</v>
      </c>
      <c r="E839" s="398">
        <f t="shared" si="685"/>
        <v>44</v>
      </c>
      <c r="F839" s="398">
        <f t="shared" si="708"/>
        <v>3</v>
      </c>
    </row>
    <row r="840" spans="1:6" s="397" customFormat="1" x14ac:dyDescent="0.3">
      <c r="A840" s="397" t="str">
        <f t="shared" ref="A840" si="729">A818</f>
        <v>Campaigns</v>
      </c>
      <c r="B840" s="397" t="str">
        <f t="shared" si="707"/>
        <v>CAMPAIGNS</v>
      </c>
      <c r="C840" s="398" t="str">
        <f>IF(F840="","",IF(F840=3,INDEX(Report!$A$61:$T$117,E840,20),IF(OR(F840=7,F840=8,F840=9,F840=14,F840=17),TEXT(INDEX(Report!$A$1:$T$57,E840,F840),"0%"),IF(F840=5,TEXT(INDEX(Report!$A$1:$T$57,E840,F840),"$#,##0"),INDEX(Report!$A$1:$T$57,E840,F840)))))</f>
        <v/>
      </c>
      <c r="D840" s="399" t="str">
        <f>IF(F840="","",IF(F840=2,D$1,IF(F840=3,INDEX(Report!$A$1:$T$57,E840,20),INDEX(Report!$A$61:$T$117,E840,F840)-0.2)))</f>
        <v/>
      </c>
      <c r="E840" s="398">
        <f t="shared" si="685"/>
        <v>44</v>
      </c>
      <c r="F840" s="398" t="str">
        <f t="shared" si="708"/>
        <v/>
      </c>
    </row>
    <row r="841" spans="1:6" x14ac:dyDescent="0.3">
      <c r="A841" s="401" t="str">
        <f t="shared" ref="A841" si="730">A819</f>
        <v>Campaigns</v>
      </c>
      <c r="B841" s="401" t="str">
        <f t="shared" si="707"/>
        <v>Nonpartisan or Bipartisan Redistricting to Avoid Gerrymanders</v>
      </c>
      <c r="C841" s="402" t="str">
        <f>IF(F841="","",IF(F841=3,INDEX(Report!$A$61:$T$117,E841,20),IF(OR(F841=7,F841=8,F841=9,F841=14,F841=17),TEXT(INDEX(Report!$A$1:$T$57,E841,F841),"0%"),IF(F841=5,TEXT(INDEX(Report!$A$1:$T$57,E841,F841),"$#,##0"),INDEX(Report!$A$1:$T$57,E841,F841)))))</f>
        <v>No</v>
      </c>
      <c r="D841" s="403">
        <f>IF(F841="","",IF(F841=2,D$1,IF(F841=3,INDEX(Report!$A$1:$T$57,E841,20),INDEX(Report!$A$61:$T$117,E841,F841)-0.2)))</f>
        <v>0</v>
      </c>
      <c r="E841" s="402">
        <f t="shared" si="685"/>
        <v>44</v>
      </c>
      <c r="F841" s="402">
        <f t="shared" si="708"/>
        <v>4</v>
      </c>
    </row>
    <row r="842" spans="1:6" x14ac:dyDescent="0.3">
      <c r="A842" s="401" t="str">
        <f t="shared" ref="A842" si="731">A820</f>
        <v>Campaigns</v>
      </c>
      <c r="B842" s="401" t="str">
        <f t="shared" si="707"/>
        <v>Contribution Limit per 4 Years per Candidate</v>
      </c>
      <c r="C842" s="402" t="str">
        <f>IF(F842="","",IF(F842=3,INDEX(Report!$A$61:$T$117,E842,20),IF(OR(F842=7,F842=8,F842=9,F842=14,F842=17),TEXT(INDEX(Report!$A$1:$T$57,E842,F842),"0%"),IF(F842=5,TEXT(INDEX(Report!$A$1:$T$57,E842,F842),"$#,##0"),INDEX(Report!$A$1:$T$57,E842,F842)))))</f>
        <v>no limit</v>
      </c>
      <c r="D842" s="403">
        <f>IF(F842="","",IF(F842=2,D$1,IF(F842=3,INDEX(Report!$A$1:$T$57,E842,20),INDEX(Report!$A$61:$T$117,E842,F842)-0.2)))</f>
        <v>0</v>
      </c>
      <c r="E842" s="402">
        <f t="shared" si="685"/>
        <v>44</v>
      </c>
      <c r="F842" s="402">
        <f t="shared" si="708"/>
        <v>5</v>
      </c>
    </row>
    <row r="843" spans="1:6" x14ac:dyDescent="0.3">
      <c r="A843" s="401" t="str">
        <f t="shared" ref="A843" si="732">A821</f>
        <v>Campaigns</v>
      </c>
      <c r="B843" s="401" t="str">
        <f t="shared" si="707"/>
        <v>Public Campaign Finance for Governor+Legislature:</v>
      </c>
      <c r="C843" s="402" t="str">
        <f>IF(F843="","",IF(F843=3,INDEX(Report!$A$61:$T$117,E843,20),IF(OR(F843=7,F843=8,F843=9,F843=14,F843=17),TEXT(INDEX(Report!$A$1:$T$57,E843,F843),"0%"),IF(F843=5,TEXT(INDEX(Report!$A$1:$T$57,E843,F843),"$#,##0"),INDEX(Report!$A$1:$T$57,E843,F843)))))</f>
        <v>Neither</v>
      </c>
      <c r="D843" s="403">
        <f>IF(F843="","",IF(F843=2,D$1,IF(F843=3,INDEX(Report!$A$1:$T$57,E843,20),INDEX(Report!$A$61:$T$117,E843,F843)-0.2)))</f>
        <v>0</v>
      </c>
      <c r="E843" s="402">
        <f t="shared" si="685"/>
        <v>44</v>
      </c>
      <c r="F843" s="402">
        <f t="shared" si="708"/>
        <v>6</v>
      </c>
    </row>
    <row r="844" spans="1:6" s="397" customFormat="1" x14ac:dyDescent="0.3">
      <c r="A844" s="397" t="str">
        <f t="shared" ref="A844" si="733">A822</f>
        <v>Turnout</v>
      </c>
      <c r="B844" s="397" t="str">
        <f t="shared" si="707"/>
        <v>TURNOUT</v>
      </c>
      <c r="C844" s="398" t="str">
        <f>IF(F844="","",IF(F844=3,INDEX(Report!$A$61:$T$117,E844,20),IF(OR(F844=7,F844=8,F844=9,F844=14,F844=17),TEXT(INDEX(Report!$A$1:$T$57,E844,F844),"0%"),IF(F844=5,TEXT(INDEX(Report!$A$1:$T$57,E844,F844),"$#,##0"),INDEX(Report!$A$1:$T$57,E844,F844)))))</f>
        <v/>
      </c>
      <c r="D844" s="399" t="str">
        <f>IF(F844="","",IF(F844=2,D$1,IF(F844=3,INDEX(Report!$A$1:$T$57,E844,20),INDEX(Report!$A$61:$T$117,E844,F844)-0.2)))</f>
        <v/>
      </c>
      <c r="E844" s="398">
        <f t="shared" si="685"/>
        <v>44</v>
      </c>
      <c r="F844" s="398" t="str">
        <f t="shared" si="708"/>
        <v/>
      </c>
    </row>
    <row r="845" spans="1:6" x14ac:dyDescent="0.3">
      <c r="A845" s="401" t="str">
        <f t="shared" ref="A845" si="734">A823</f>
        <v>Turnout</v>
      </c>
      <c r="B845" s="401" t="str">
        <f t="shared" si="707"/>
        <v>Turnout: % of Voting-age Citizens: 2020:</v>
      </c>
      <c r="C845" s="402" t="str">
        <f>IF(F845="","",IF(F845=3,INDEX(Report!$A$61:$T$117,E845,20),IF(OR(F845=7,F845=8,F845=9,F845=14,F845=17),TEXT(INDEX(Report!$A$1:$T$57,E845,F845),"0%"),IF(F845=5,TEXT(INDEX(Report!$A$1:$T$57,E845,F845),"$#,##0"),INDEX(Report!$A$1:$T$57,E845,F845)))))</f>
        <v>76%</v>
      </c>
      <c r="D845" s="403">
        <f>IF(F845="","",IF(F845=2,D$1,IF(F845=3,INDEX(Report!$A$1:$T$57,E845,20),INDEX(Report!$A$61:$T$117,E845,F845)-0.2)))</f>
        <v>4.1110259821435342</v>
      </c>
      <c r="E845" s="402">
        <f t="shared" si="685"/>
        <v>44</v>
      </c>
      <c r="F845" s="402">
        <f t="shared" si="708"/>
        <v>7</v>
      </c>
    </row>
    <row r="846" spans="1:6" x14ac:dyDescent="0.3">
      <c r="A846" s="401" t="str">
        <f t="shared" ref="A846" si="735">A824</f>
        <v>Turnout</v>
      </c>
      <c r="B846" s="401" t="str">
        <f t="shared" si="707"/>
        <v>Ratio of 18-24 Turnout to 25+ Turnout: 2020:</v>
      </c>
      <c r="C846" s="402" t="str">
        <f>IF(F846="","",IF(F846=3,INDEX(Report!$A$61:$T$117,E846,20),IF(OR(F846=7,F846=8,F846=9,F846=14,F846=17),TEXT(INDEX(Report!$A$1:$T$57,E846,F846),"0%"),IF(F846=5,TEXT(INDEX(Report!$A$1:$T$57,E846,F846),"$#,##0"),INDEX(Report!$A$1:$T$57,E846,F846)))))</f>
        <v>73%</v>
      </c>
      <c r="D846" s="403">
        <f>IF(F846="","",IF(F846=2,D$1,IF(F846=3,INDEX(Report!$A$1:$T$57,E846,20),INDEX(Report!$A$61:$T$117,E846,F846)-0.2)))</f>
        <v>2.3865134944573332</v>
      </c>
      <c r="E846" s="402">
        <f t="shared" si="685"/>
        <v>44</v>
      </c>
      <c r="F846" s="402">
        <f t="shared" si="708"/>
        <v>8</v>
      </c>
    </row>
    <row r="847" spans="1:6" x14ac:dyDescent="0.3">
      <c r="A847" s="401" t="str">
        <f t="shared" ref="A847" si="736">A825</f>
        <v>Turnout</v>
      </c>
      <c r="B847" s="401" t="str">
        <f t="shared" si="707"/>
        <v>Ratio of Minority Turnout to White Turnout: 2020:</v>
      </c>
      <c r="C847" s="402" t="str">
        <f>IF(F847="","",IF(F847=3,INDEX(Report!$A$61:$T$117,E847,20),IF(OR(F847=7,F847=8,F847=9,F847=14,F847=17),TEXT(INDEX(Report!$A$1:$T$57,E847,F847),"0%"),IF(F847=5,TEXT(INDEX(Report!$A$1:$T$57,E847,F847),"$#,##0"),INDEX(Report!$A$1:$T$57,E847,F847)))))</f>
        <v>73%</v>
      </c>
      <c r="D847" s="403">
        <f>IF(F847="","",IF(F847=2,D$1,IF(F847=3,INDEX(Report!$A$1:$T$57,E847,20),INDEX(Report!$A$61:$T$117,E847,F847)-0.2)))</f>
        <v>2.0530123227119592</v>
      </c>
      <c r="E847" s="402">
        <f t="shared" si="685"/>
        <v>44</v>
      </c>
      <c r="F847" s="402">
        <f t="shared" si="708"/>
        <v>9</v>
      </c>
    </row>
    <row r="848" spans="1:6" s="397" customFormat="1" x14ac:dyDescent="0.3">
      <c r="A848" s="397" t="str">
        <f t="shared" ref="A848" si="737">A826</f>
        <v>Access</v>
      </c>
      <c r="B848" s="397" t="str">
        <f t="shared" si="707"/>
        <v>ACCESS TO VOTING</v>
      </c>
      <c r="C848" s="398" t="str">
        <f>IF(F848="","",IF(F848=3,INDEX(Report!$A$61:$T$117,E848,20),IF(OR(F848=7,F848=8,F848=9,F848=14,F848=17),TEXT(INDEX(Report!$A$1:$T$57,E848,F848),"0%"),IF(F848=5,TEXT(INDEX(Report!$A$1:$T$57,E848,F848),"$#,##0"),INDEX(Report!$A$1:$T$57,E848,F848)))))</f>
        <v/>
      </c>
      <c r="D848" s="399" t="str">
        <f>IF(F848="","",IF(F848=2,D$1,IF(F848=3,INDEX(Report!$A$1:$T$57,E848,20),INDEX(Report!$A$61:$T$117,E848,F848)-0.2)))</f>
        <v/>
      </c>
      <c r="E848" s="398">
        <f t="shared" si="685"/>
        <v>44</v>
      </c>
      <c r="F848" s="398" t="str">
        <f t="shared" si="708"/>
        <v/>
      </c>
    </row>
    <row r="849" spans="1:6" x14ac:dyDescent="0.3">
      <c r="A849" s="401" t="str">
        <f t="shared" ref="A849" si="738">A827</f>
        <v>Access</v>
      </c>
      <c r="B849" s="401" t="str">
        <f t="shared" si="707"/>
        <v>Weekend Early Voting: State Minimum 2021:</v>
      </c>
      <c r="C849" s="402" t="str">
        <f>IF(F849="","",IF(F849=3,INDEX(Report!$A$61:$T$117,E849,20),IF(OR(F849=7,F849=8,F849=9,F849=14,F849=17),TEXT(INDEX(Report!$A$1:$T$57,E849,F849),"0%"),IF(F849=5,TEXT(INDEX(Report!$A$1:$T$57,E849,F849),"$#,##0"),INDEX(Report!$A$1:$T$57,E849,F849)))))</f>
        <v>No rule</v>
      </c>
      <c r="D849" s="403">
        <f>IF(F849="","",IF(F849=2,D$1,IF(F849=3,INDEX(Report!$A$1:$T$57,E849,20),INDEX(Report!$A$61:$T$117,E849,F849)-0.2)))</f>
        <v>0</v>
      </c>
      <c r="E849" s="402">
        <f t="shared" si="685"/>
        <v>44</v>
      </c>
      <c r="F849" s="402">
        <f t="shared" si="708"/>
        <v>10</v>
      </c>
    </row>
    <row r="850" spans="1:6" x14ac:dyDescent="0.3">
      <c r="A850" s="401" t="str">
        <f t="shared" ref="A850" si="739">A828</f>
        <v>Access</v>
      </c>
      <c r="B850" s="401" t="str">
        <f t="shared" si="707"/>
        <v>Access to Vote by Mail (VBM): 2020:</v>
      </c>
      <c r="C850" s="402" t="str">
        <f>IF(F850="","",IF(F850=3,INDEX(Report!$A$61:$T$117,E850,20),IF(OR(F850=7,F850=8,F850=9,F850=14,F850=17),TEXT(INDEX(Report!$A$1:$T$57,E850,F850),"0%"),IF(F850=5,TEXT(INDEX(Report!$A$1:$T$57,E850,F850),"$#,##0"),INDEX(Report!$A$1:$T$57,E850,F850)))))</f>
        <v>Broad VBM: Ballot sent to all</v>
      </c>
      <c r="D850" s="403">
        <f>IF(F850="","",IF(F850=2,D$1,IF(F850=3,INDEX(Report!$A$1:$T$57,E850,20),INDEX(Report!$A$61:$T$117,E850,F850)-0.2)))</f>
        <v>4</v>
      </c>
      <c r="E850" s="402">
        <f t="shared" si="685"/>
        <v>44</v>
      </c>
      <c r="F850" s="402">
        <f t="shared" si="708"/>
        <v>11</v>
      </c>
    </row>
    <row r="851" spans="1:6" x14ac:dyDescent="0.3">
      <c r="A851" s="401" t="str">
        <f t="shared" ref="A851" si="740">A829</f>
        <v>Access</v>
      </c>
      <c r="B851" s="401" t="str">
        <f t="shared" si="707"/>
        <v>Number of Days when Voters Can Cure Signature Problems after Election Day:</v>
      </c>
      <c r="C851" s="402">
        <f>IF(F851="","",IF(F851=3,INDEX(Report!$A$61:$T$117,E851,20),IF(OR(F851=7,F851=8,F851=9,F851=14,F851=17),TEXT(INDEX(Report!$A$1:$T$57,E851,F851),"0%"),IF(F851=5,TEXT(INDEX(Report!$A$1:$T$57,E851,F851),"$#,##0"),INDEX(Report!$A$1:$T$57,E851,F851)))))</f>
        <v>14</v>
      </c>
      <c r="D851" s="403">
        <f>IF(F851="","",IF(F851=2,D$1,IF(F851=3,INDEX(Report!$A$1:$T$57,E851,20),INDEX(Report!$A$61:$T$117,E851,F851)-0.2)))</f>
        <v>5</v>
      </c>
      <c r="E851" s="402">
        <f t="shared" si="685"/>
        <v>44</v>
      </c>
      <c r="F851" s="402">
        <f t="shared" si="708"/>
        <v>12</v>
      </c>
    </row>
    <row r="852" spans="1:6" x14ac:dyDescent="0.3">
      <c r="A852" s="401" t="str">
        <f t="shared" ref="A852" si="741">A830</f>
        <v>Access</v>
      </c>
      <c r="B852" s="401" t="str">
        <f t="shared" si="707"/>
        <v>Do They Maintain VBM List Well with Address Changes &amp; Deaths?</v>
      </c>
      <c r="C852" s="402" t="str">
        <f>IF(F852="","",IF(F852=3,INDEX(Report!$A$61:$T$117,E852,20),IF(OR(F852=7,F852=8,F852=9,F852=14,F852=17),TEXT(INDEX(Report!$A$1:$T$57,E852,F852),"0%"),IF(F852=5,TEXT(INDEX(Report!$A$1:$T$57,E852,F852),"$#,##0"),INDEX(Report!$A$1:$T$57,E852,F852)))))</f>
        <v>Yes</v>
      </c>
      <c r="D852" s="403">
        <f>IF(F852="","",IF(F852=2,D$1,IF(F852=3,INDEX(Report!$A$1:$T$57,E852,20),INDEX(Report!$A$61:$T$117,E852,F852)-0.2)))</f>
        <v>5</v>
      </c>
      <c r="E852" s="402">
        <f t="shared" si="685"/>
        <v>44</v>
      </c>
      <c r="F852" s="402">
        <f t="shared" si="708"/>
        <v>13</v>
      </c>
    </row>
    <row r="853" spans="1:6" x14ac:dyDescent="0.3">
      <c r="A853" s="401" t="str">
        <f t="shared" ref="A853" si="742">A831</f>
        <v>Access</v>
      </c>
      <c r="B853" s="401" t="str">
        <f t="shared" si="707"/>
        <v>Extent of Review of VBM: Rejection Rate: 2018:</v>
      </c>
      <c r="C853" s="402" t="str">
        <f>IF(F853="","",IF(F853=3,INDEX(Report!$A$61:$T$117,E853,20),IF(OR(F853=7,F853=8,F853=9,F853=14,F853=17),TEXT(INDEX(Report!$A$1:$T$57,E853,F853),"0%"),IF(F853=5,TEXT(INDEX(Report!$A$1:$T$57,E853,F853),"$#,##0"),INDEX(Report!$A$1:$T$57,E853,F853)))))</f>
        <v>0%</v>
      </c>
      <c r="D853" s="403">
        <f>IF(F853="","",IF(F853=2,D$1,IF(F853=3,INDEX(Report!$A$1:$T$57,E853,20),INDEX(Report!$A$61:$T$117,E853,F853)-0.2)))</f>
        <v>3</v>
      </c>
      <c r="E853" s="402">
        <f t="shared" si="685"/>
        <v>44</v>
      </c>
      <c r="F853" s="402">
        <f t="shared" si="708"/>
        <v>14</v>
      </c>
    </row>
    <row r="854" spans="1:6" s="397" customFormat="1" x14ac:dyDescent="0.3">
      <c r="A854" s="397" t="str">
        <f t="shared" ref="A854" si="743">A832</f>
        <v>Checking</v>
      </c>
      <c r="B854" s="397" t="str">
        <f t="shared" si="707"/>
        <v>CHECKING ELECTION RESULTS</v>
      </c>
      <c r="C854" s="398" t="str">
        <f>IF(F854="","",IF(F854=3,INDEX(Report!$A$61:$T$117,E854,20),IF(OR(F854=7,F854=8,F854=9,F854=14,F854=17),TEXT(INDEX(Report!$A$1:$T$57,E854,F854),"0%"),IF(F854=5,TEXT(INDEX(Report!$A$1:$T$57,E854,F854),"$#,##0"),INDEX(Report!$A$1:$T$57,E854,F854)))))</f>
        <v/>
      </c>
      <c r="D854" s="399" t="str">
        <f>IF(F854="","",IF(F854=2,D$1,IF(F854=3,INDEX(Report!$A$1:$T$57,E854,20),INDEX(Report!$A$61:$T$117,E854,F854)-0.2)))</f>
        <v/>
      </c>
      <c r="E854" s="398">
        <f t="shared" si="685"/>
        <v>44</v>
      </c>
      <c r="F854" s="398" t="str">
        <f t="shared" si="708"/>
        <v/>
      </c>
    </row>
    <row r="855" spans="1:6" x14ac:dyDescent="0.3">
      <c r="A855" s="401" t="str">
        <f t="shared" ref="A855" si="744">A833</f>
        <v>Checking</v>
      </c>
      <c r="B855" s="401" t="str">
        <f t="shared" si="707"/>
        <v>Handmarked Paper Ballots or Printed by Touchscreen? 2022:</v>
      </c>
      <c r="C855" s="402" t="str">
        <f>IF(F855="","",IF(F855=3,INDEX(Report!$A$61:$T$117,E855,20),IF(OR(F855=7,F855=8,F855=9,F855=14,F855=17),TEXT(INDEX(Report!$A$1:$T$57,E855,F855),"0%"),IF(F855=5,TEXT(INDEX(Report!$A$1:$T$57,E855,F855),"$#,##0"),INDEX(Report!$A$1:$T$57,E855,F855)))))</f>
        <v>Handmark. Touchscreen can print ballot for accessibility</v>
      </c>
      <c r="D855" s="403">
        <f>IF(F855="","",IF(F855=2,D$1,IF(F855=3,INDEX(Report!$A$1:$T$57,E855,20),INDEX(Report!$A$61:$T$117,E855,F855)-0.2)))</f>
        <v>5</v>
      </c>
      <c r="E855" s="402">
        <f t="shared" si="685"/>
        <v>44</v>
      </c>
      <c r="F855" s="402">
        <f t="shared" si="708"/>
        <v>15</v>
      </c>
    </row>
    <row r="856" spans="1:6" x14ac:dyDescent="0.3">
      <c r="A856" s="401" t="str">
        <f t="shared" ref="A856" si="745">A834</f>
        <v>Checking</v>
      </c>
      <c r="B856" s="401" t="str">
        <f t="shared" si="707"/>
        <v>Do They Audit Results by Hand Tallying Some Ballots?</v>
      </c>
      <c r="C856" s="402" t="str">
        <f>IF(F856="","",IF(F856=3,INDEX(Report!$A$61:$T$117,E856,20),IF(OR(F856=7,F856=8,F856=9,F856=14,F856=17),TEXT(INDEX(Report!$A$1:$T$57,E856,F856),"0%"),IF(F856=5,TEXT(INDEX(Report!$A$1:$T$57,E856,F856),"$#,##0"),INDEX(Report!$A$1:$T$57,E856,F856)))))</f>
        <v>Hand tally</v>
      </c>
      <c r="D856" s="403">
        <f>IF(F856="","",IF(F856=2,D$1,IF(F856=3,INDEX(Report!$A$1:$T$57,E856,20),INDEX(Report!$A$61:$T$117,E856,F856)-0.2)))</f>
        <v>5</v>
      </c>
      <c r="E856" s="402">
        <f t="shared" si="685"/>
        <v>44</v>
      </c>
      <c r="F856" s="402">
        <f t="shared" si="708"/>
        <v>16</v>
      </c>
    </row>
    <row r="857" spans="1:6" x14ac:dyDescent="0.3">
      <c r="A857" s="401" t="str">
        <f t="shared" ref="A857" si="746">A835</f>
        <v>Checking</v>
      </c>
      <c r="B857" s="401" t="str">
        <f t="shared" si="707"/>
        <v>How Big Is Audit Sample?</v>
      </c>
      <c r="C857" s="402" t="str">
        <f>IF(F857="","",IF(F857=3,INDEX(Report!$A$61:$T$117,E857,20),IF(OR(F857=7,F857=8,F857=9,F857=14,F857=17),TEXT(INDEX(Report!$A$1:$T$57,E857,F857),"0%"),IF(F857=5,TEXT(INDEX(Report!$A$1:$T$57,E857,F857),"$#,##0"),INDEX(Report!$A$1:$T$57,E857,F857)))))</f>
        <v>3-10%</v>
      </c>
      <c r="D857" s="403">
        <f>IF(F857="","",IF(F857=2,D$1,IF(F857=3,INDEX(Report!$A$1:$T$57,E857,20),INDEX(Report!$A$61:$T$117,E857,F857)-0.2)))</f>
        <v>3</v>
      </c>
      <c r="E857" s="402">
        <f t="shared" si="685"/>
        <v>44</v>
      </c>
      <c r="F857" s="402">
        <f t="shared" si="708"/>
        <v>17</v>
      </c>
    </row>
    <row r="858" spans="1:6" x14ac:dyDescent="0.3">
      <c r="A858" s="401" t="str">
        <f t="shared" ref="A858" si="747">A836</f>
        <v>Checking</v>
      </c>
      <c r="B858" s="401" t="str">
        <f t="shared" si="707"/>
        <v>Number of Contests Audited:</v>
      </c>
      <c r="C858" s="402">
        <f>IF(F858="","",IF(F858=3,INDEX(Report!$A$61:$T$117,E858,20),IF(OR(F858=7,F858=8,F858=9,F858=14,F858=17),TEXT(INDEX(Report!$A$1:$T$57,E858,F858),"0%"),IF(F858=5,TEXT(INDEX(Report!$A$1:$T$57,E858,F858),"$#,##0"),INDEX(Report!$A$1:$T$57,E858,F858)))))</f>
        <v>3</v>
      </c>
      <c r="D858" s="403">
        <f>IF(F858="","",IF(F858=2,D$1,IF(F858=3,INDEX(Report!$A$1:$T$57,E858,20),INDEX(Report!$A$61:$T$117,E858,F858)-0.2)))</f>
        <v>1.5</v>
      </c>
      <c r="E858" s="402">
        <f t="shared" si="685"/>
        <v>44</v>
      </c>
      <c r="F858" s="402">
        <f t="shared" si="708"/>
        <v>18</v>
      </c>
    </row>
    <row r="859" spans="1:6" x14ac:dyDescent="0.3">
      <c r="A859" s="401" t="str">
        <f t="shared" ref="A859" si="748">A837</f>
        <v>Checking</v>
      </c>
      <c r="B859" s="401" t="str">
        <f t="shared" si="707"/>
        <v>Can Public Recount with Copies of Ballots?</v>
      </c>
      <c r="C859" s="402" t="str">
        <f>IF(F859="","",IF(F859=3,INDEX(Report!$A$61:$T$117,E859,20),IF(OR(F859=7,F859=8,F859=9,F859=14,F859=17),TEXT(INDEX(Report!$A$1:$T$57,E859,F859),"0%"),IF(F859=5,TEXT(INDEX(Report!$A$1:$T$57,E859,F859),"$#,##0"),INDEX(Report!$A$1:$T$57,E859,F859)))))</f>
        <v>Unknown release policy</v>
      </c>
      <c r="D859" s="403">
        <f>IF(F859="","",IF(F859=2,D$1,IF(F859=3,INDEX(Report!$A$1:$T$57,E859,20),INDEX(Report!$A$61:$T$117,E859,F859)-0.2)))</f>
        <v>3</v>
      </c>
      <c r="E859" s="402">
        <f t="shared" ref="E859:E922" si="749">E837+1</f>
        <v>44</v>
      </c>
      <c r="F859" s="402">
        <f t="shared" si="708"/>
        <v>19</v>
      </c>
    </row>
    <row r="860" spans="1:6" s="397" customFormat="1" x14ac:dyDescent="0.3">
      <c r="A860" s="397" t="str">
        <f>A838</f>
        <v>State</v>
      </c>
      <c r="B860" s="397" t="str">
        <f>B838</f>
        <v>|</v>
      </c>
      <c r="C860" s="398" t="str">
        <f>IF(F860="","",IF(F860=3,INDEX(Report!$A$61:$T$117,E860,20),IF(OR(F860=7,F860=8,F860=9,F860=14,F860=17),TEXT(INDEX(Report!$A$1:$T$57,E860,F860),"0%"),IF(F860=5,TEXT(INDEX(Report!$A$1:$T$57,E860,F860),"$#,##0"),INDEX(Report!$A$1:$T$57,E860,F860)))))</f>
        <v>Pennsylvania</v>
      </c>
      <c r="D860" s="399" t="str">
        <f>IF(F860="","",IF(F860=2,D$1,IF(F860=3,INDEX(Report!$A$1:$T$57,E860,20),INDEX(Report!$A$61:$T$117,E860,F860)-0.2)))</f>
        <v>Score (Scale 0-5)</v>
      </c>
      <c r="E860" s="398">
        <f t="shared" si="749"/>
        <v>45</v>
      </c>
      <c r="F860" s="398">
        <f>IF(F838&lt;&gt;"",F838,"")</f>
        <v>2</v>
      </c>
    </row>
    <row r="861" spans="1:6" s="397" customFormat="1" x14ac:dyDescent="0.3">
      <c r="A861" s="397" t="str">
        <f>A839</f>
        <v>Grade</v>
      </c>
      <c r="B861" s="397" t="str">
        <f t="shared" si="707"/>
        <v>Overall Grade, Total score is on scale 0-80 (item scores are 0-5)</v>
      </c>
      <c r="C861" s="398" t="str">
        <f>IF(F861="","",IF(F861=3,INDEX(Report!$A$61:$T$117,E861,20),IF(OR(F861=7,F861=8,F861=9,F861=14,F861=17),TEXT(INDEX(Report!$A$1:$T$57,E861,F861),"0%"),IF(F861=5,TEXT(INDEX(Report!$A$1:$T$57,E861,F861),"$#,##0"),INDEX(Report!$A$1:$T$57,E861,F861)))))</f>
        <v>C</v>
      </c>
      <c r="D861" s="399">
        <f>IF(F861="","",IF(F861=2,D$1,IF(F861=3,INDEX(Report!$A$1:$T$57,E861,20),INDEX(Report!$A$61:$T$117,E861,F861)-0.2)))</f>
        <v>30.885736672789189</v>
      </c>
      <c r="E861" s="398">
        <f t="shared" si="749"/>
        <v>45</v>
      </c>
      <c r="F861" s="398">
        <f t="shared" si="708"/>
        <v>3</v>
      </c>
    </row>
    <row r="862" spans="1:6" s="397" customFormat="1" x14ac:dyDescent="0.3">
      <c r="A862" s="397" t="str">
        <f t="shared" ref="A862" si="750">A840</f>
        <v>Campaigns</v>
      </c>
      <c r="B862" s="397" t="str">
        <f t="shared" si="707"/>
        <v>CAMPAIGNS</v>
      </c>
      <c r="C862" s="398" t="str">
        <f>IF(F862="","",IF(F862=3,INDEX(Report!$A$61:$T$117,E862,20),IF(OR(F862=7,F862=8,F862=9,F862=14,F862=17),TEXT(INDEX(Report!$A$1:$T$57,E862,F862),"0%"),IF(F862=5,TEXT(INDEX(Report!$A$1:$T$57,E862,F862),"$#,##0"),INDEX(Report!$A$1:$T$57,E862,F862)))))</f>
        <v/>
      </c>
      <c r="D862" s="399" t="str">
        <f>IF(F862="","",IF(F862=2,D$1,IF(F862=3,INDEX(Report!$A$1:$T$57,E862,20),INDEX(Report!$A$61:$T$117,E862,F862)-0.2)))</f>
        <v/>
      </c>
      <c r="E862" s="398">
        <f t="shared" si="749"/>
        <v>45</v>
      </c>
      <c r="F862" s="398" t="str">
        <f t="shared" si="708"/>
        <v/>
      </c>
    </row>
    <row r="863" spans="1:6" x14ac:dyDescent="0.3">
      <c r="A863" s="401" t="str">
        <f t="shared" ref="A863" si="751">A841</f>
        <v>Campaigns</v>
      </c>
      <c r="B863" s="401" t="str">
        <f t="shared" si="707"/>
        <v>Nonpartisan or Bipartisan Redistricting to Avoid Gerrymanders</v>
      </c>
      <c r="C863" s="402" t="str">
        <f>IF(F863="","",IF(F863=3,INDEX(Report!$A$61:$T$117,E863,20),IF(OR(F863=7,F863=8,F863=9,F863=14,F863=17),TEXT(INDEX(Report!$A$1:$T$57,E863,F863),"0%"),IF(F863=5,TEXT(INDEX(Report!$A$1:$T$57,E863,F863),"$#,##0"),INDEX(Report!$A$1:$T$57,E863,F863)))))</f>
        <v>Local races only</v>
      </c>
      <c r="D863" s="403">
        <f>IF(F863="","",IF(F863=2,D$1,IF(F863=3,INDEX(Report!$A$1:$T$57,E863,20),INDEX(Report!$A$61:$T$117,E863,F863)-0.2)))</f>
        <v>3</v>
      </c>
      <c r="E863" s="402">
        <f t="shared" si="749"/>
        <v>45</v>
      </c>
      <c r="F863" s="402">
        <f t="shared" si="708"/>
        <v>4</v>
      </c>
    </row>
    <row r="864" spans="1:6" x14ac:dyDescent="0.3">
      <c r="A864" s="401" t="str">
        <f t="shared" ref="A864" si="752">A842</f>
        <v>Campaigns</v>
      </c>
      <c r="B864" s="401" t="str">
        <f t="shared" si="707"/>
        <v>Contribution Limit per 4 Years per Candidate</v>
      </c>
      <c r="C864" s="402" t="str">
        <f>IF(F864="","",IF(F864=3,INDEX(Report!$A$61:$T$117,E864,20),IF(OR(F864=7,F864=8,F864=9,F864=14,F864=17),TEXT(INDEX(Report!$A$1:$T$57,E864,F864),"0%"),IF(F864=5,TEXT(INDEX(Report!$A$1:$T$57,E864,F864),"$#,##0"),INDEX(Report!$A$1:$T$57,E864,F864)))))</f>
        <v>no limit</v>
      </c>
      <c r="D864" s="403">
        <f>IF(F864="","",IF(F864=2,D$1,IF(F864=3,INDEX(Report!$A$1:$T$57,E864,20),INDEX(Report!$A$61:$T$117,E864,F864)-0.2)))</f>
        <v>0</v>
      </c>
      <c r="E864" s="402">
        <f t="shared" si="749"/>
        <v>45</v>
      </c>
      <c r="F864" s="402">
        <f t="shared" si="708"/>
        <v>5</v>
      </c>
    </row>
    <row r="865" spans="1:6" x14ac:dyDescent="0.3">
      <c r="A865" s="401" t="str">
        <f t="shared" ref="A865" si="753">A843</f>
        <v>Campaigns</v>
      </c>
      <c r="B865" s="401" t="str">
        <f t="shared" si="707"/>
        <v>Public Campaign Finance for Governor+Legislature:</v>
      </c>
      <c r="C865" s="402" t="str">
        <f>IF(F865="","",IF(F865=3,INDEX(Report!$A$61:$T$117,E865,20),IF(OR(F865=7,F865=8,F865=9,F865=14,F865=17),TEXT(INDEX(Report!$A$1:$T$57,E865,F865),"0%"),IF(F865=5,TEXT(INDEX(Report!$A$1:$T$57,E865,F865),"$#,##0"),INDEX(Report!$A$1:$T$57,E865,F865)))))</f>
        <v>Neither</v>
      </c>
      <c r="D865" s="403">
        <f>IF(F865="","",IF(F865=2,D$1,IF(F865=3,INDEX(Report!$A$1:$T$57,E865,20),INDEX(Report!$A$61:$T$117,E865,F865)-0.2)))</f>
        <v>0</v>
      </c>
      <c r="E865" s="402">
        <f t="shared" si="749"/>
        <v>45</v>
      </c>
      <c r="F865" s="402">
        <f t="shared" si="708"/>
        <v>6</v>
      </c>
    </row>
    <row r="866" spans="1:6" s="397" customFormat="1" x14ac:dyDescent="0.3">
      <c r="A866" s="397" t="str">
        <f t="shared" ref="A866" si="754">A844</f>
        <v>Turnout</v>
      </c>
      <c r="B866" s="397" t="str">
        <f t="shared" si="707"/>
        <v>TURNOUT</v>
      </c>
      <c r="C866" s="398" t="str">
        <f>IF(F866="","",IF(F866=3,INDEX(Report!$A$61:$T$117,E866,20),IF(OR(F866=7,F866=8,F866=9,F866=14,F866=17),TEXT(INDEX(Report!$A$1:$T$57,E866,F866),"0%"),IF(F866=5,TEXT(INDEX(Report!$A$1:$T$57,E866,F866),"$#,##0"),INDEX(Report!$A$1:$T$57,E866,F866)))))</f>
        <v/>
      </c>
      <c r="D866" s="399" t="str">
        <f>IF(F866="","",IF(F866=2,D$1,IF(F866=3,INDEX(Report!$A$1:$T$57,E866,20),INDEX(Report!$A$61:$T$117,E866,F866)-0.2)))</f>
        <v/>
      </c>
      <c r="E866" s="398">
        <f t="shared" si="749"/>
        <v>45</v>
      </c>
      <c r="F866" s="398" t="str">
        <f t="shared" si="708"/>
        <v/>
      </c>
    </row>
    <row r="867" spans="1:6" x14ac:dyDescent="0.3">
      <c r="A867" s="401" t="str">
        <f t="shared" ref="A867" si="755">A845</f>
        <v>Turnout</v>
      </c>
      <c r="B867" s="401" t="str">
        <f t="shared" si="707"/>
        <v>Turnout: % of Voting-age Citizens: 2020:</v>
      </c>
      <c r="C867" s="402" t="str">
        <f>IF(F867="","",IF(F867=3,INDEX(Report!$A$61:$T$117,E867,20),IF(OR(F867=7,F867=8,F867=9,F867=14,F867=17),TEXT(INDEX(Report!$A$1:$T$57,E867,F867),"0%"),IF(F867=5,TEXT(INDEX(Report!$A$1:$T$57,E867,F867),"$#,##0"),INDEX(Report!$A$1:$T$57,E867,F867)))))</f>
        <v>71%</v>
      </c>
      <c r="D867" s="403">
        <f>IF(F867="","",IF(F867=2,D$1,IF(F867=3,INDEX(Report!$A$1:$T$57,E867,20),INDEX(Report!$A$61:$T$117,E867,F867)-0.2)))</f>
        <v>3.2158693444172357</v>
      </c>
      <c r="E867" s="402">
        <f t="shared" si="749"/>
        <v>45</v>
      </c>
      <c r="F867" s="402">
        <f t="shared" si="708"/>
        <v>7</v>
      </c>
    </row>
    <row r="868" spans="1:6" x14ac:dyDescent="0.3">
      <c r="A868" s="401" t="str">
        <f t="shared" ref="A868" si="756">A846</f>
        <v>Turnout</v>
      </c>
      <c r="B868" s="401" t="str">
        <f t="shared" si="707"/>
        <v>Ratio of 18-24 Turnout to 25+ Turnout: 2020:</v>
      </c>
      <c r="C868" s="402" t="str">
        <f>IF(F868="","",IF(F868=3,INDEX(Report!$A$61:$T$117,E868,20),IF(OR(F868=7,F868=8,F868=9,F868=14,F868=17),TEXT(INDEX(Report!$A$1:$T$57,E868,F868),"0%"),IF(F868=5,TEXT(INDEX(Report!$A$1:$T$57,E868,F868),"$#,##0"),INDEX(Report!$A$1:$T$57,E868,F868)))))</f>
        <v>70%</v>
      </c>
      <c r="D868" s="403">
        <f>IF(F868="","",IF(F868=2,D$1,IF(F868=3,INDEX(Report!$A$1:$T$57,E868,20),INDEX(Report!$A$61:$T$117,E868,F868)-0.2)))</f>
        <v>2.0847711969187834</v>
      </c>
      <c r="E868" s="402">
        <f t="shared" si="749"/>
        <v>45</v>
      </c>
      <c r="F868" s="402">
        <f t="shared" si="708"/>
        <v>8</v>
      </c>
    </row>
    <row r="869" spans="1:6" x14ac:dyDescent="0.3">
      <c r="A869" s="401" t="str">
        <f t="shared" ref="A869" si="757">A847</f>
        <v>Turnout</v>
      </c>
      <c r="B869" s="401" t="str">
        <f t="shared" si="707"/>
        <v>Ratio of Minority Turnout to White Turnout: 2020:</v>
      </c>
      <c r="C869" s="402" t="str">
        <f>IF(F869="","",IF(F869=3,INDEX(Report!$A$61:$T$117,E869,20),IF(OR(F869=7,F869=8,F869=9,F869=14,F869=17),TEXT(INDEX(Report!$A$1:$T$57,E869,F869),"0%"),IF(F869=5,TEXT(INDEX(Report!$A$1:$T$57,E869,F869),"$#,##0"),INDEX(Report!$A$1:$T$57,E869,F869)))))</f>
        <v>89%</v>
      </c>
      <c r="D869" s="403">
        <f>IF(F869="","",IF(F869=2,D$1,IF(F869=3,INDEX(Report!$A$1:$T$57,E869,20),INDEX(Report!$A$61:$T$117,E869,F869)-0.2)))</f>
        <v>3.5850961314531702</v>
      </c>
      <c r="E869" s="402">
        <f t="shared" si="749"/>
        <v>45</v>
      </c>
      <c r="F869" s="402">
        <f t="shared" si="708"/>
        <v>9</v>
      </c>
    </row>
    <row r="870" spans="1:6" s="397" customFormat="1" x14ac:dyDescent="0.3">
      <c r="A870" s="397" t="str">
        <f t="shared" ref="A870" si="758">A848</f>
        <v>Access</v>
      </c>
      <c r="B870" s="397" t="str">
        <f t="shared" si="707"/>
        <v>ACCESS TO VOTING</v>
      </c>
      <c r="C870" s="398" t="str">
        <f>IF(F870="","",IF(F870=3,INDEX(Report!$A$61:$T$117,E870,20),IF(OR(F870=7,F870=8,F870=9,F870=14,F870=17),TEXT(INDEX(Report!$A$1:$T$57,E870,F870),"0%"),IF(F870=5,TEXT(INDEX(Report!$A$1:$T$57,E870,F870),"$#,##0"),INDEX(Report!$A$1:$T$57,E870,F870)))))</f>
        <v/>
      </c>
      <c r="D870" s="399" t="str">
        <f>IF(F870="","",IF(F870=2,D$1,IF(F870=3,INDEX(Report!$A$1:$T$57,E870,20),INDEX(Report!$A$61:$T$117,E870,F870)-0.2)))</f>
        <v/>
      </c>
      <c r="E870" s="398">
        <f t="shared" si="749"/>
        <v>45</v>
      </c>
      <c r="F870" s="398" t="str">
        <f t="shared" si="708"/>
        <v/>
      </c>
    </row>
    <row r="871" spans="1:6" x14ac:dyDescent="0.3">
      <c r="A871" s="401" t="str">
        <f t="shared" ref="A871" si="759">A849</f>
        <v>Access</v>
      </c>
      <c r="B871" s="401" t="str">
        <f t="shared" si="707"/>
        <v>Weekend Early Voting: State Minimum 2021:</v>
      </c>
      <c r="C871" s="402" t="str">
        <f>IF(F871="","",IF(F871=3,INDEX(Report!$A$61:$T$117,E871,20),IF(OR(F871=7,F871=8,F871=9,F871=14,F871=17),TEXT(INDEX(Report!$A$1:$T$57,E871,F871),"0%"),IF(F871=5,TEXT(INDEX(Report!$A$1:$T$57,E871,F871),"$#,##0"),INDEX(Report!$A$1:$T$57,E871,F871)))))</f>
        <v>No rule</v>
      </c>
      <c r="D871" s="403">
        <f>IF(F871="","",IF(F871=2,D$1,IF(F871=3,INDEX(Report!$A$1:$T$57,E871,20),INDEX(Report!$A$61:$T$117,E871,F871)-0.2)))</f>
        <v>0</v>
      </c>
      <c r="E871" s="402">
        <f t="shared" si="749"/>
        <v>45</v>
      </c>
      <c r="F871" s="402">
        <f t="shared" si="708"/>
        <v>10</v>
      </c>
    </row>
    <row r="872" spans="1:6" x14ac:dyDescent="0.3">
      <c r="A872" s="401" t="str">
        <f t="shared" ref="A872" si="760">A850</f>
        <v>Access</v>
      </c>
      <c r="B872" s="401" t="str">
        <f t="shared" si="707"/>
        <v>Access to Vote by Mail (VBM): 2020:</v>
      </c>
      <c r="C872" s="402" t="str">
        <f>IF(F872="","",IF(F872=3,INDEX(Report!$A$61:$T$117,E872,20),IF(OR(F872=7,F872=8,F872=9,F872=14,F872=17),TEXT(INDEX(Report!$A$1:$T$57,E872,F872),"0%"),IF(F872=5,TEXT(INDEX(Report!$A$1:$T$57,E872,F872),"$#,##0"),INDEX(Report!$A$1:$T$57,E872,F872)))))</f>
        <v>Broad VBM: if Voter asks</v>
      </c>
      <c r="D872" s="403">
        <f>IF(F872="","",IF(F872=2,D$1,IF(F872=3,INDEX(Report!$A$1:$T$57,E872,20),INDEX(Report!$A$61:$T$117,E872,F872)-0.2)))</f>
        <v>1</v>
      </c>
      <c r="E872" s="402">
        <f t="shared" si="749"/>
        <v>45</v>
      </c>
      <c r="F872" s="402">
        <f t="shared" si="708"/>
        <v>11</v>
      </c>
    </row>
    <row r="873" spans="1:6" x14ac:dyDescent="0.3">
      <c r="A873" s="401" t="str">
        <f t="shared" ref="A873" si="761">A851</f>
        <v>Access</v>
      </c>
      <c r="B873" s="401" t="str">
        <f t="shared" si="707"/>
        <v>Number of Days when Voters Can Cure Signature Problems after Election Day:</v>
      </c>
      <c r="C873" s="402" t="str">
        <f>IF(F873="","",IF(F873=3,INDEX(Report!$A$61:$T$117,E873,20),IF(OR(F873=7,F873=8,F873=9,F873=14,F873=17),TEXT(INDEX(Report!$A$1:$T$57,E873,F873),"0%"),IF(F873=5,TEXT(INDEX(Report!$A$1:$T$57,E873,F873),"$#,##0"),INDEX(Report!$A$1:$T$57,E873,F873)))))</f>
        <v>No cure</v>
      </c>
      <c r="D873" s="403">
        <f>IF(F873="","",IF(F873=2,D$1,IF(F873=3,INDEX(Report!$A$1:$T$57,E873,20),INDEX(Report!$A$61:$T$117,E873,F873)-0.2)))</f>
        <v>0</v>
      </c>
      <c r="E873" s="402">
        <f t="shared" si="749"/>
        <v>45</v>
      </c>
      <c r="F873" s="402">
        <f t="shared" si="708"/>
        <v>12</v>
      </c>
    </row>
    <row r="874" spans="1:6" x14ac:dyDescent="0.3">
      <c r="A874" s="401" t="str">
        <f t="shared" ref="A874" si="762">A852</f>
        <v>Access</v>
      </c>
      <c r="B874" s="401" t="str">
        <f t="shared" si="707"/>
        <v>Do They Maintain VBM List Well with Address Changes &amp; Deaths?</v>
      </c>
      <c r="C874" s="402" t="str">
        <f>IF(F874="","",IF(F874=3,INDEX(Report!$A$61:$T$117,E874,20),IF(OR(F874=7,F874=8,F874=9,F874=14,F874=17),TEXT(INDEX(Report!$A$1:$T$57,E874,F874),"0%"),IF(F874=5,TEXT(INDEX(Report!$A$1:$T$57,E874,F874),"$#,##0"),INDEX(Report!$A$1:$T$57,E874,F874)))))</f>
        <v>Yes</v>
      </c>
      <c r="D874" s="403">
        <f>IF(F874="","",IF(F874=2,D$1,IF(F874=3,INDEX(Report!$A$1:$T$57,E874,20),INDEX(Report!$A$61:$T$117,E874,F874)-0.2)))</f>
        <v>5</v>
      </c>
      <c r="E874" s="402">
        <f t="shared" si="749"/>
        <v>45</v>
      </c>
      <c r="F874" s="402">
        <f t="shared" si="708"/>
        <v>13</v>
      </c>
    </row>
    <row r="875" spans="1:6" x14ac:dyDescent="0.3">
      <c r="A875" s="401" t="str">
        <f t="shared" ref="A875" si="763">A853</f>
        <v>Access</v>
      </c>
      <c r="B875" s="401" t="str">
        <f t="shared" si="707"/>
        <v>Extent of Review of VBM: Rejection Rate: 2018:</v>
      </c>
      <c r="C875" s="402" t="str">
        <f>IF(F875="","",IF(F875=3,INDEX(Report!$A$61:$T$117,E875,20),IF(OR(F875=7,F875=8,F875=9,F875=14,F875=17),TEXT(INDEX(Report!$A$1:$T$57,E875,F875),"0%"),IF(F875=5,TEXT(INDEX(Report!$A$1:$T$57,E875,F875),"$#,##0"),INDEX(Report!$A$1:$T$57,E875,F875)))))</f>
        <v>No signature checks</v>
      </c>
      <c r="D875" s="403">
        <f>IF(F875="","",IF(F875=2,D$1,IF(F875=3,INDEX(Report!$A$1:$T$57,E875,20),INDEX(Report!$A$61:$T$117,E875,F875)-0.2)))</f>
        <v>0</v>
      </c>
      <c r="E875" s="402">
        <f t="shared" si="749"/>
        <v>45</v>
      </c>
      <c r="F875" s="402">
        <f t="shared" si="708"/>
        <v>14</v>
      </c>
    </row>
    <row r="876" spans="1:6" s="397" customFormat="1" x14ac:dyDescent="0.3">
      <c r="A876" s="397" t="str">
        <f t="shared" ref="A876" si="764">A854</f>
        <v>Checking</v>
      </c>
      <c r="B876" s="397" t="str">
        <f t="shared" si="707"/>
        <v>CHECKING ELECTION RESULTS</v>
      </c>
      <c r="C876" s="398" t="str">
        <f>IF(F876="","",IF(F876=3,INDEX(Report!$A$61:$T$117,E876,20),IF(OR(F876=7,F876=8,F876=9,F876=14,F876=17),TEXT(INDEX(Report!$A$1:$T$57,E876,F876),"0%"),IF(F876=5,TEXT(INDEX(Report!$A$1:$T$57,E876,F876),"$#,##0"),INDEX(Report!$A$1:$T$57,E876,F876)))))</f>
        <v/>
      </c>
      <c r="D876" s="399" t="str">
        <f>IF(F876="","",IF(F876=2,D$1,IF(F876=3,INDEX(Report!$A$1:$T$57,E876,20),INDEX(Report!$A$61:$T$117,E876,F876)-0.2)))</f>
        <v/>
      </c>
      <c r="E876" s="398">
        <f t="shared" si="749"/>
        <v>45</v>
      </c>
      <c r="F876" s="398" t="str">
        <f t="shared" si="708"/>
        <v/>
      </c>
    </row>
    <row r="877" spans="1:6" x14ac:dyDescent="0.3">
      <c r="A877" s="401" t="str">
        <f t="shared" ref="A877" si="765">A855</f>
        <v>Checking</v>
      </c>
      <c r="B877" s="401" t="str">
        <f t="shared" si="707"/>
        <v>Handmarked Paper Ballots or Printed by Touchscreen? 2022:</v>
      </c>
      <c r="C877" s="402" t="str">
        <f>IF(F877="","",IF(F877=3,INDEX(Report!$A$61:$T$117,E877,20),IF(OR(F877=7,F877=8,F877=9,F877=14,F877=17),TEXT(INDEX(Report!$A$1:$T$57,E877,F877),"0%"),IF(F877=5,TEXT(INDEX(Report!$A$1:$T$57,E877,F877),"$#,##0"),INDEX(Report!$A$1:$T$57,E877,F877)))))</f>
        <v>Screen prints31%. Handmark69%</v>
      </c>
      <c r="D877" s="403">
        <f>IF(F877="","",IF(F877=2,D$1,IF(F877=3,INDEX(Report!$A$1:$T$57,E877,20),INDEX(Report!$A$61:$T$117,E877,F877)-0.2)))</f>
        <v>4</v>
      </c>
      <c r="E877" s="402">
        <f t="shared" si="749"/>
        <v>45</v>
      </c>
      <c r="F877" s="402">
        <f t="shared" si="708"/>
        <v>15</v>
      </c>
    </row>
    <row r="878" spans="1:6" x14ac:dyDescent="0.3">
      <c r="A878" s="401" t="str">
        <f t="shared" ref="A878" si="766">A856</f>
        <v>Checking</v>
      </c>
      <c r="B878" s="401" t="str">
        <f t="shared" si="707"/>
        <v>Do They Audit Results by Hand Tallying Some Ballots?</v>
      </c>
      <c r="C878" s="402" t="str">
        <f>IF(F878="","",IF(F878=3,INDEX(Report!$A$61:$T$117,E878,20),IF(OR(F878=7,F878=8,F878=9,F878=14,F878=17),TEXT(INDEX(Report!$A$1:$T$57,E878,F878),"0%"),IF(F878=5,TEXT(INDEX(Report!$A$1:$T$57,E878,F878),"$#,##0"),INDEX(Report!$A$1:$T$57,E878,F878)))))</f>
        <v xml:space="preserve">Machines or by hand </v>
      </c>
      <c r="D878" s="403">
        <f>IF(F878="","",IF(F878=2,D$1,IF(F878=3,INDEX(Report!$A$1:$T$57,E878,20),INDEX(Report!$A$61:$T$117,E878,F878)-0.2)))</f>
        <v>1</v>
      </c>
      <c r="E878" s="402">
        <f t="shared" si="749"/>
        <v>45</v>
      </c>
      <c r="F878" s="402">
        <f t="shared" si="708"/>
        <v>16</v>
      </c>
    </row>
    <row r="879" spans="1:6" x14ac:dyDescent="0.3">
      <c r="A879" s="401" t="str">
        <f t="shared" ref="A879" si="767">A857</f>
        <v>Checking</v>
      </c>
      <c r="B879" s="401" t="str">
        <f t="shared" si="707"/>
        <v>How Big Is Audit Sample?</v>
      </c>
      <c r="C879" s="402" t="str">
        <f>IF(F879="","",IF(F879=3,INDEX(Report!$A$61:$T$117,E879,20),IF(OR(F879=7,F879=8,F879=9,F879=14,F879=17),TEXT(INDEX(Report!$A$1:$T$57,E879,F879),"0%"),IF(F879=5,TEXT(INDEX(Report!$A$1:$T$57,E879,F879),"$#,##0"),INDEX(Report!$A$1:$T$57,E879,F879)))))</f>
        <v>2%</v>
      </c>
      <c r="D879" s="403">
        <f>IF(F879="","",IF(F879=2,D$1,IF(F879=3,INDEX(Report!$A$1:$T$57,E879,20),INDEX(Report!$A$61:$T$117,E879,F879)-0.2)))</f>
        <v>3</v>
      </c>
      <c r="E879" s="402">
        <f t="shared" si="749"/>
        <v>45</v>
      </c>
      <c r="F879" s="402">
        <f t="shared" si="708"/>
        <v>17</v>
      </c>
    </row>
    <row r="880" spans="1:6" x14ac:dyDescent="0.3">
      <c r="A880" s="401" t="str">
        <f t="shared" ref="A880" si="768">A858</f>
        <v>Checking</v>
      </c>
      <c r="B880" s="401" t="str">
        <f t="shared" si="707"/>
        <v>Number of Contests Audited:</v>
      </c>
      <c r="C880" s="402" t="str">
        <f>IF(F880="","",IF(F880=3,INDEX(Report!$A$61:$T$117,E880,20),IF(OR(F880=7,F880=8,F880=9,F880=14,F880=17),TEXT(INDEX(Report!$A$1:$T$57,E880,F880),"0%"),IF(F880=5,TEXT(INDEX(Report!$A$1:$T$57,E880,F880),"$#,##0"),INDEX(Report!$A$1:$T$57,E880,F880)))))</f>
        <v>All</v>
      </c>
      <c r="D880" s="403">
        <f>IF(F880="","",IF(F880=2,D$1,IF(F880=3,INDEX(Report!$A$1:$T$57,E880,20),INDEX(Report!$A$61:$T$117,E880,F880)-0.2)))</f>
        <v>5</v>
      </c>
      <c r="E880" s="402">
        <f t="shared" si="749"/>
        <v>45</v>
      </c>
      <c r="F880" s="402">
        <f t="shared" si="708"/>
        <v>18</v>
      </c>
    </row>
    <row r="881" spans="1:6" x14ac:dyDescent="0.3">
      <c r="A881" s="401" t="str">
        <f t="shared" ref="A881:B881" si="769">A859</f>
        <v>Checking</v>
      </c>
      <c r="B881" s="401" t="str">
        <f t="shared" si="769"/>
        <v>Can Public Recount with Copies of Ballots?</v>
      </c>
      <c r="C881" s="402" t="str">
        <f>IF(F881="","",IF(F881=3,INDEX(Report!$A$61:$T$117,E881,20),IF(OR(F881=7,F881=8,F881=9,F881=14,F881=17),TEXT(INDEX(Report!$A$1:$T$57,E881,F881),"0%"),IF(F881=5,TEXT(INDEX(Report!$A$1:$T$57,E881,F881),"$#,##0"),INDEX(Report!$A$1:$T$57,E881,F881)))))</f>
        <v>No ballots or images</v>
      </c>
      <c r="D881" s="403">
        <f>IF(F881="","",IF(F881=2,D$1,IF(F881=3,INDEX(Report!$A$1:$T$57,E881,20),INDEX(Report!$A$61:$T$117,E881,F881)-0.2)))</f>
        <v>0</v>
      </c>
      <c r="E881" s="402">
        <f t="shared" si="749"/>
        <v>45</v>
      </c>
      <c r="F881" s="402">
        <f t="shared" ref="F881" si="770">IF(F859&lt;&gt;"",F859,"")</f>
        <v>19</v>
      </c>
    </row>
    <row r="882" spans="1:6" s="397" customFormat="1" x14ac:dyDescent="0.3">
      <c r="A882" s="397" t="str">
        <f>A860</f>
        <v>State</v>
      </c>
      <c r="B882" s="397" t="str">
        <f>B860</f>
        <v>|</v>
      </c>
      <c r="C882" s="398" t="str">
        <f>IF(F882="","",IF(F882=3,INDEX(Report!$A$61:$T$117,E882,20),IF(OR(F882=7,F882=8,F882=9,F882=14,F882=17),TEXT(INDEX(Report!$A$1:$T$57,E882,F882),"0%"),IF(F882=5,TEXT(INDEX(Report!$A$1:$T$57,E882,F882),"$#,##0"),INDEX(Report!$A$1:$T$57,E882,F882)))))</f>
        <v>Rhode Island</v>
      </c>
      <c r="D882" s="399" t="str">
        <f>IF(F882="","",IF(F882=2,D$1,IF(F882=3,INDEX(Report!$A$1:$T$57,E882,20),INDEX(Report!$A$61:$T$117,E882,F882)-0.2)))</f>
        <v>Score (Scale 0-5)</v>
      </c>
      <c r="E882" s="398">
        <f t="shared" si="749"/>
        <v>46</v>
      </c>
      <c r="F882" s="398">
        <f>IF(F860&lt;&gt;"",F860,"")</f>
        <v>2</v>
      </c>
    </row>
    <row r="883" spans="1:6" s="397" customFormat="1" x14ac:dyDescent="0.3">
      <c r="A883" s="397" t="str">
        <f>A861</f>
        <v>Grade</v>
      </c>
      <c r="B883" s="397" t="str">
        <f t="shared" ref="B883:B903" si="771">B861</f>
        <v>Overall Grade, Total score is on scale 0-80 (item scores are 0-5)</v>
      </c>
      <c r="C883" s="398" t="str">
        <f>IF(F883="","",IF(F883=3,INDEX(Report!$A$61:$T$117,E883,20),IF(OR(F883=7,F883=8,F883=9,F883=14,F883=17),TEXT(INDEX(Report!$A$1:$T$57,E883,F883),"0%"),IF(F883=5,TEXT(INDEX(Report!$A$1:$T$57,E883,F883),"$#,##0"),INDEX(Report!$A$1:$T$57,E883,F883)))))</f>
        <v>A</v>
      </c>
      <c r="D883" s="399">
        <f>IF(F883="","",IF(F883=2,D$1,IF(F883=3,INDEX(Report!$A$1:$T$57,E883,20),INDEX(Report!$A$61:$T$117,E883,F883)-0.2)))</f>
        <v>54.492936120676973</v>
      </c>
      <c r="E883" s="398">
        <f t="shared" si="749"/>
        <v>46</v>
      </c>
      <c r="F883" s="398">
        <f t="shared" ref="F883:F903" si="772">IF(F861&lt;&gt;"",F861,"")</f>
        <v>3</v>
      </c>
    </row>
    <row r="884" spans="1:6" s="397" customFormat="1" x14ac:dyDescent="0.3">
      <c r="A884" s="397" t="str">
        <f t="shared" ref="A884" si="773">A862</f>
        <v>Campaigns</v>
      </c>
      <c r="B884" s="397" t="str">
        <f t="shared" si="771"/>
        <v>CAMPAIGNS</v>
      </c>
      <c r="C884" s="398" t="str">
        <f>IF(F884="","",IF(F884=3,INDEX(Report!$A$61:$T$117,E884,20),IF(OR(F884=7,F884=8,F884=9,F884=14,F884=17),TEXT(INDEX(Report!$A$1:$T$57,E884,F884),"0%"),IF(F884=5,TEXT(INDEX(Report!$A$1:$T$57,E884,F884),"$#,##0"),INDEX(Report!$A$1:$T$57,E884,F884)))))</f>
        <v/>
      </c>
      <c r="D884" s="399" t="str">
        <f>IF(F884="","",IF(F884=2,D$1,IF(F884=3,INDEX(Report!$A$1:$T$57,E884,20),INDEX(Report!$A$61:$T$117,E884,F884)-0.2)))</f>
        <v/>
      </c>
      <c r="E884" s="398">
        <f t="shared" si="749"/>
        <v>46</v>
      </c>
      <c r="F884" s="398" t="str">
        <f t="shared" si="772"/>
        <v/>
      </c>
    </row>
    <row r="885" spans="1:6" x14ac:dyDescent="0.3">
      <c r="A885" s="401" t="str">
        <f t="shared" ref="A885" si="774">A863</f>
        <v>Campaigns</v>
      </c>
      <c r="B885" s="401" t="str">
        <f t="shared" si="771"/>
        <v>Nonpartisan or Bipartisan Redistricting to Avoid Gerrymanders</v>
      </c>
      <c r="C885" s="402" t="str">
        <f>IF(F885="","",IF(F885=3,INDEX(Report!$A$61:$T$117,E885,20),IF(OR(F885=7,F885=8,F885=9,F885=14,F885=17),TEXT(INDEX(Report!$A$1:$T$57,E885,F885),"0%"),IF(F885=5,TEXT(INDEX(Report!$A$1:$T$57,E885,F885),"$#,##0"),INDEX(Report!$A$1:$T$57,E885,F885)))))</f>
        <v>No</v>
      </c>
      <c r="D885" s="403">
        <f>IF(F885="","",IF(F885=2,D$1,IF(F885=3,INDEX(Report!$A$1:$T$57,E885,20),INDEX(Report!$A$61:$T$117,E885,F885)-0.2)))</f>
        <v>0</v>
      </c>
      <c r="E885" s="402">
        <f t="shared" si="749"/>
        <v>46</v>
      </c>
      <c r="F885" s="402">
        <f t="shared" si="772"/>
        <v>4</v>
      </c>
    </row>
    <row r="886" spans="1:6" x14ac:dyDescent="0.3">
      <c r="A886" s="401" t="str">
        <f t="shared" ref="A886" si="775">A864</f>
        <v>Campaigns</v>
      </c>
      <c r="B886" s="401" t="str">
        <f t="shared" si="771"/>
        <v>Contribution Limit per 4 Years per Candidate</v>
      </c>
      <c r="C886" s="402" t="str">
        <f>IF(F886="","",IF(F886=3,INDEX(Report!$A$61:$T$117,E886,20),IF(OR(F886=7,F886=8,F886=9,F886=14,F886=17),TEXT(INDEX(Report!$A$1:$T$57,E886,F886),"0%"),IF(F886=5,TEXT(INDEX(Report!$A$1:$T$57,E886,F886),"$#,##0"),INDEX(Report!$A$1:$T$57,E886,F886)))))</f>
        <v>$4,000</v>
      </c>
      <c r="D886" s="403">
        <f>IF(F886="","",IF(F886=2,D$1,IF(F886=3,INDEX(Report!$A$1:$T$57,E886,20),INDEX(Report!$A$61:$T$117,E886,F886)-0.2)))</f>
        <v>3</v>
      </c>
      <c r="E886" s="402">
        <f t="shared" si="749"/>
        <v>46</v>
      </c>
      <c r="F886" s="402">
        <f t="shared" si="772"/>
        <v>5</v>
      </c>
    </row>
    <row r="887" spans="1:6" x14ac:dyDescent="0.3">
      <c r="A887" s="401" t="str">
        <f t="shared" ref="A887" si="776">A865</f>
        <v>Campaigns</v>
      </c>
      <c r="B887" s="401" t="str">
        <f t="shared" si="771"/>
        <v>Public Campaign Finance for Governor+Legislature:</v>
      </c>
      <c r="C887" s="402" t="str">
        <f>IF(F887="","",IF(F887=3,INDEX(Report!$A$61:$T$117,E887,20),IF(OR(F887=7,F887=8,F887=9,F887=14,F887=17),TEXT(INDEX(Report!$A$1:$T$57,E887,F887),"0%"),IF(F887=5,TEXT(INDEX(Report!$A$1:$T$57,E887,F887),"$#,##0"),INDEX(Report!$A$1:$T$57,E887,F887)))))</f>
        <v>Statewide Officers</v>
      </c>
      <c r="D887" s="403">
        <f>IF(F887="","",IF(F887=2,D$1,IF(F887=3,INDEX(Report!$A$1:$T$57,E887,20),INDEX(Report!$A$61:$T$117,E887,F887)-0.2)))</f>
        <v>3</v>
      </c>
      <c r="E887" s="402">
        <f t="shared" si="749"/>
        <v>46</v>
      </c>
      <c r="F887" s="402">
        <f t="shared" si="772"/>
        <v>6</v>
      </c>
    </row>
    <row r="888" spans="1:6" s="397" customFormat="1" x14ac:dyDescent="0.3">
      <c r="A888" s="397" t="str">
        <f t="shared" ref="A888" si="777">A866</f>
        <v>Turnout</v>
      </c>
      <c r="B888" s="397" t="str">
        <f t="shared" si="771"/>
        <v>TURNOUT</v>
      </c>
      <c r="C888" s="398" t="str">
        <f>IF(F888="","",IF(F888=3,INDEX(Report!$A$61:$T$117,E888,20),IF(OR(F888=7,F888=8,F888=9,F888=14,F888=17),TEXT(INDEX(Report!$A$1:$T$57,E888,F888),"0%"),IF(F888=5,TEXT(INDEX(Report!$A$1:$T$57,E888,F888),"$#,##0"),INDEX(Report!$A$1:$T$57,E888,F888)))))</f>
        <v/>
      </c>
      <c r="D888" s="399" t="str">
        <f>IF(F888="","",IF(F888=2,D$1,IF(F888=3,INDEX(Report!$A$1:$T$57,E888,20),INDEX(Report!$A$61:$T$117,E888,F888)-0.2)))</f>
        <v/>
      </c>
      <c r="E888" s="398">
        <f t="shared" si="749"/>
        <v>46</v>
      </c>
      <c r="F888" s="398" t="str">
        <f t="shared" si="772"/>
        <v/>
      </c>
    </row>
    <row r="889" spans="1:6" x14ac:dyDescent="0.3">
      <c r="A889" s="401" t="str">
        <f t="shared" ref="A889" si="778">A867</f>
        <v>Turnout</v>
      </c>
      <c r="B889" s="401" t="str">
        <f t="shared" si="771"/>
        <v>Turnout: % of Voting-age Citizens: 2020:</v>
      </c>
      <c r="C889" s="402" t="str">
        <f>IF(F889="","",IF(F889=3,INDEX(Report!$A$61:$T$117,E889,20),IF(OR(F889=7,F889=8,F889=9,F889=14,F889=17),TEXT(INDEX(Report!$A$1:$T$57,E889,F889),"0%"),IF(F889=5,TEXT(INDEX(Report!$A$1:$T$57,E889,F889),"$#,##0"),INDEX(Report!$A$1:$T$57,E889,F889)))))</f>
        <v>66%</v>
      </c>
      <c r="D889" s="403">
        <f>IF(F889="","",IF(F889=2,D$1,IF(F889=3,INDEX(Report!$A$1:$T$57,E889,20),INDEX(Report!$A$61:$T$117,E889,F889)-0.2)))</f>
        <v>2.1353895752769674</v>
      </c>
      <c r="E889" s="402">
        <f t="shared" si="749"/>
        <v>46</v>
      </c>
      <c r="F889" s="402">
        <f t="shared" si="772"/>
        <v>7</v>
      </c>
    </row>
    <row r="890" spans="1:6" x14ac:dyDescent="0.3">
      <c r="A890" s="401" t="str">
        <f t="shared" ref="A890" si="779">A868</f>
        <v>Turnout</v>
      </c>
      <c r="B890" s="401" t="str">
        <f t="shared" si="771"/>
        <v>Ratio of 18-24 Turnout to 25+ Turnout: 2020:</v>
      </c>
      <c r="C890" s="402" t="str">
        <f>IF(F890="","",IF(F890=3,INDEX(Report!$A$61:$T$117,E890,20),IF(OR(F890=7,F890=8,F890=9,F890=14,F890=17),TEXT(INDEX(Report!$A$1:$T$57,E890,F890),"0%"),IF(F890=5,TEXT(INDEX(Report!$A$1:$T$57,E890,F890),"$#,##0"),INDEX(Report!$A$1:$T$57,E890,F890)))))</f>
        <v>76%</v>
      </c>
      <c r="D890" s="403">
        <f>IF(F890="","",IF(F890=2,D$1,IF(F890=3,INDEX(Report!$A$1:$T$57,E890,20),INDEX(Report!$A$61:$T$117,E890,F890)-0.2)))</f>
        <v>2.6063602275699704</v>
      </c>
      <c r="E890" s="402">
        <f t="shared" si="749"/>
        <v>46</v>
      </c>
      <c r="F890" s="402">
        <f t="shared" si="772"/>
        <v>8</v>
      </c>
    </row>
    <row r="891" spans="1:6" x14ac:dyDescent="0.3">
      <c r="A891" s="401" t="str">
        <f t="shared" ref="A891" si="780">A869</f>
        <v>Turnout</v>
      </c>
      <c r="B891" s="401" t="str">
        <f t="shared" si="771"/>
        <v>Ratio of Minority Turnout to White Turnout: 2020:</v>
      </c>
      <c r="C891" s="402" t="str">
        <f>IF(F891="","",IF(F891=3,INDEX(Report!$A$61:$T$117,E891,20),IF(OR(F891=7,F891=8,F891=9,F891=14,F891=17),TEXT(INDEX(Report!$A$1:$T$57,E891,F891),"0%"),IF(F891=5,TEXT(INDEX(Report!$A$1:$T$57,E891,F891),"$#,##0"),INDEX(Report!$A$1:$T$57,E891,F891)))))</f>
        <v>96%</v>
      </c>
      <c r="D891" s="403">
        <f>IF(F891="","",IF(F891=2,D$1,IF(F891=3,INDEX(Report!$A$1:$T$57,E891,20),INDEX(Report!$A$61:$T$117,E891,F891)-0.2)))</f>
        <v>4.2511863178300402</v>
      </c>
      <c r="E891" s="402">
        <f t="shared" si="749"/>
        <v>46</v>
      </c>
      <c r="F891" s="402">
        <f t="shared" si="772"/>
        <v>9</v>
      </c>
    </row>
    <row r="892" spans="1:6" s="397" customFormat="1" x14ac:dyDescent="0.3">
      <c r="A892" s="397" t="str">
        <f t="shared" ref="A892" si="781">A870</f>
        <v>Access</v>
      </c>
      <c r="B892" s="397" t="str">
        <f t="shared" si="771"/>
        <v>ACCESS TO VOTING</v>
      </c>
      <c r="C892" s="398" t="str">
        <f>IF(F892="","",IF(F892=3,INDEX(Report!$A$61:$T$117,E892,20),IF(OR(F892=7,F892=8,F892=9,F892=14,F892=17),TEXT(INDEX(Report!$A$1:$T$57,E892,F892),"0%"),IF(F892=5,TEXT(INDEX(Report!$A$1:$T$57,E892,F892),"$#,##0"),INDEX(Report!$A$1:$T$57,E892,F892)))))</f>
        <v/>
      </c>
      <c r="D892" s="399" t="str">
        <f>IF(F892="","",IF(F892=2,D$1,IF(F892=3,INDEX(Report!$A$1:$T$57,E892,20),INDEX(Report!$A$61:$T$117,E892,F892)-0.2)))</f>
        <v/>
      </c>
      <c r="E892" s="398">
        <f t="shared" si="749"/>
        <v>46</v>
      </c>
      <c r="F892" s="398" t="str">
        <f t="shared" si="772"/>
        <v/>
      </c>
    </row>
    <row r="893" spans="1:6" x14ac:dyDescent="0.3">
      <c r="A893" s="401" t="str">
        <f t="shared" ref="A893" si="782">A871</f>
        <v>Access</v>
      </c>
      <c r="B893" s="401" t="str">
        <f t="shared" si="771"/>
        <v>Weekend Early Voting: State Minimum 2021:</v>
      </c>
      <c r="C893" s="402" t="str">
        <f>IF(F893="","",IF(F893=3,INDEX(Report!$A$61:$T$117,E893,20),IF(OR(F893=7,F893=8,F893=9,F893=14,F893=17),TEXT(INDEX(Report!$A$1:$T$57,E893,F893),"0%"),IF(F893=5,TEXT(INDEX(Report!$A$1:$T$57,E893,F893),"$#,##0"),INDEX(Report!$A$1:$T$57,E893,F893)))))</f>
        <v>No rule</v>
      </c>
      <c r="D893" s="403">
        <f>IF(F893="","",IF(F893=2,D$1,IF(F893=3,INDEX(Report!$A$1:$T$57,E893,20),INDEX(Report!$A$61:$T$117,E893,F893)-0.2)))</f>
        <v>0</v>
      </c>
      <c r="E893" s="402">
        <f t="shared" si="749"/>
        <v>46</v>
      </c>
      <c r="F893" s="402">
        <f t="shared" si="772"/>
        <v>10</v>
      </c>
    </row>
    <row r="894" spans="1:6" x14ac:dyDescent="0.3">
      <c r="A894" s="401" t="str">
        <f t="shared" ref="A894" si="783">A872</f>
        <v>Access</v>
      </c>
      <c r="B894" s="401" t="str">
        <f t="shared" si="771"/>
        <v>Access to Vote by Mail (VBM): 2020:</v>
      </c>
      <c r="C894" s="402" t="str">
        <f>IF(F894="","",IF(F894=3,INDEX(Report!$A$61:$T$117,E894,20),IF(OR(F894=7,F894=8,F894=9,F894=14,F894=17),TEXT(INDEX(Report!$A$1:$T$57,E894,F894),"0%"),IF(F894=5,TEXT(INDEX(Report!$A$1:$T$57,E894,F894),"$#,##0"),INDEX(Report!$A$1:$T$57,E894,F894)))))</f>
        <v>Broad VBM: Applic.sent to all</v>
      </c>
      <c r="D894" s="403">
        <f>IF(F894="","",IF(F894=2,D$1,IF(F894=3,INDEX(Report!$A$1:$T$57,E894,20),INDEX(Report!$A$61:$T$117,E894,F894)-0.2)))</f>
        <v>5</v>
      </c>
      <c r="E894" s="402">
        <f t="shared" si="749"/>
        <v>46</v>
      </c>
      <c r="F894" s="402">
        <f t="shared" si="772"/>
        <v>11</v>
      </c>
    </row>
    <row r="895" spans="1:6" x14ac:dyDescent="0.3">
      <c r="A895" s="401" t="str">
        <f t="shared" ref="A895" si="784">A873</f>
        <v>Access</v>
      </c>
      <c r="B895" s="401" t="str">
        <f t="shared" si="771"/>
        <v>Number of Days when Voters Can Cure Signature Problems after Election Day:</v>
      </c>
      <c r="C895" s="402">
        <f>IF(F895="","",IF(F895=3,INDEX(Report!$A$61:$T$117,E895,20),IF(OR(F895=7,F895=8,F895=9,F895=14,F895=17),TEXT(INDEX(Report!$A$1:$T$57,E895,F895),"0%"),IF(F895=5,TEXT(INDEX(Report!$A$1:$T$57,E895,F895),"$#,##0"),INDEX(Report!$A$1:$T$57,E895,F895)))))</f>
        <v>7</v>
      </c>
      <c r="D895" s="403">
        <f>IF(F895="","",IF(F895=2,D$1,IF(F895=3,INDEX(Report!$A$1:$T$57,E895,20),INDEX(Report!$A$61:$T$117,E895,F895)-0.2)))</f>
        <v>5</v>
      </c>
      <c r="E895" s="402">
        <f t="shared" si="749"/>
        <v>46</v>
      </c>
      <c r="F895" s="402">
        <f t="shared" si="772"/>
        <v>12</v>
      </c>
    </row>
    <row r="896" spans="1:6" x14ac:dyDescent="0.3">
      <c r="A896" s="401" t="str">
        <f t="shared" ref="A896" si="785">A874</f>
        <v>Access</v>
      </c>
      <c r="B896" s="401" t="str">
        <f t="shared" si="771"/>
        <v>Do They Maintain VBM List Well with Address Changes &amp; Deaths?</v>
      </c>
      <c r="C896" s="402" t="str">
        <f>IF(F896="","",IF(F896=3,INDEX(Report!$A$61:$T$117,E896,20),IF(OR(F896=7,F896=8,F896=9,F896=14,F896=17),TEXT(INDEX(Report!$A$1:$T$57,E896,F896),"0%"),IF(F896=5,TEXT(INDEX(Report!$A$1:$T$57,E896,F896),"$#,##0"),INDEX(Report!$A$1:$T$57,E896,F896)))))</f>
        <v>Yes</v>
      </c>
      <c r="D896" s="403">
        <f>IF(F896="","",IF(F896=2,D$1,IF(F896=3,INDEX(Report!$A$1:$T$57,E896,20),INDEX(Report!$A$61:$T$117,E896,F896)-0.2)))</f>
        <v>5</v>
      </c>
      <c r="E896" s="402">
        <f t="shared" si="749"/>
        <v>46</v>
      </c>
      <c r="F896" s="402">
        <f t="shared" si="772"/>
        <v>13</v>
      </c>
    </row>
    <row r="897" spans="1:6" x14ac:dyDescent="0.3">
      <c r="A897" s="401" t="str">
        <f t="shared" ref="A897" si="786">A875</f>
        <v>Access</v>
      </c>
      <c r="B897" s="401" t="str">
        <f t="shared" si="771"/>
        <v>Extent of Review of VBM: Rejection Rate: 2018:</v>
      </c>
      <c r="C897" s="402" t="str">
        <f>IF(F897="","",IF(F897=3,INDEX(Report!$A$61:$T$117,E897,20),IF(OR(F897=7,F897=8,F897=9,F897=14,F897=17),TEXT(INDEX(Report!$A$1:$T$57,E897,F897),"0%"),IF(F897=5,TEXT(INDEX(Report!$A$1:$T$57,E897,F897),"$#,##0"),INDEX(Report!$A$1:$T$57,E897,F897)))))</f>
        <v>3%</v>
      </c>
      <c r="D897" s="403">
        <f>IF(F897="","",IF(F897=2,D$1,IF(F897=3,INDEX(Report!$A$1:$T$57,E897,20),INDEX(Report!$A$61:$T$117,E897,F897)-0.2)))</f>
        <v>5</v>
      </c>
      <c r="E897" s="402">
        <f t="shared" si="749"/>
        <v>46</v>
      </c>
      <c r="F897" s="402">
        <f t="shared" si="772"/>
        <v>14</v>
      </c>
    </row>
    <row r="898" spans="1:6" s="397" customFormat="1" x14ac:dyDescent="0.3">
      <c r="A898" s="397" t="str">
        <f t="shared" ref="A898" si="787">A876</f>
        <v>Checking</v>
      </c>
      <c r="B898" s="397" t="str">
        <f t="shared" si="771"/>
        <v>CHECKING ELECTION RESULTS</v>
      </c>
      <c r="C898" s="398" t="str">
        <f>IF(F898="","",IF(F898=3,INDEX(Report!$A$61:$T$117,E898,20),IF(OR(F898=7,F898=8,F898=9,F898=14,F898=17),TEXT(INDEX(Report!$A$1:$T$57,E898,F898),"0%"),IF(F898=5,TEXT(INDEX(Report!$A$1:$T$57,E898,F898),"$#,##0"),INDEX(Report!$A$1:$T$57,E898,F898)))))</f>
        <v/>
      </c>
      <c r="D898" s="399" t="str">
        <f>IF(F898="","",IF(F898=2,D$1,IF(F898=3,INDEX(Report!$A$1:$T$57,E898,20),INDEX(Report!$A$61:$T$117,E898,F898)-0.2)))</f>
        <v/>
      </c>
      <c r="E898" s="398">
        <f t="shared" si="749"/>
        <v>46</v>
      </c>
      <c r="F898" s="398" t="str">
        <f t="shared" si="772"/>
        <v/>
      </c>
    </row>
    <row r="899" spans="1:6" x14ac:dyDescent="0.3">
      <c r="A899" s="401" t="str">
        <f t="shared" ref="A899" si="788">A877</f>
        <v>Checking</v>
      </c>
      <c r="B899" s="401" t="str">
        <f t="shared" si="771"/>
        <v>Handmarked Paper Ballots or Printed by Touchscreen? 2022:</v>
      </c>
      <c r="C899" s="402" t="str">
        <f>IF(F899="","",IF(F899=3,INDEX(Report!$A$61:$T$117,E899,20),IF(OR(F899=7,F899=8,F899=9,F899=14,F899=17),TEXT(INDEX(Report!$A$1:$T$57,E899,F899),"0%"),IF(F899=5,TEXT(INDEX(Report!$A$1:$T$57,E899,F899),"$#,##0"),INDEX(Report!$A$1:$T$57,E899,F899)))))</f>
        <v>Handmark. Touchscreen can print ballot for accessibility</v>
      </c>
      <c r="D899" s="403">
        <f>IF(F899="","",IF(F899=2,D$1,IF(F899=3,INDEX(Report!$A$1:$T$57,E899,20),INDEX(Report!$A$61:$T$117,E899,F899)-0.2)))</f>
        <v>5</v>
      </c>
      <c r="E899" s="402">
        <f t="shared" si="749"/>
        <v>46</v>
      </c>
      <c r="F899" s="402">
        <f t="shared" si="772"/>
        <v>15</v>
      </c>
    </row>
    <row r="900" spans="1:6" x14ac:dyDescent="0.3">
      <c r="A900" s="401" t="str">
        <f t="shared" ref="A900" si="789">A878</f>
        <v>Checking</v>
      </c>
      <c r="B900" s="401" t="str">
        <f t="shared" si="771"/>
        <v>Do They Audit Results by Hand Tallying Some Ballots?</v>
      </c>
      <c r="C900" s="402" t="str">
        <f>IF(F900="","",IF(F900=3,INDEX(Report!$A$61:$T$117,E900,20),IF(OR(F900=7,F900=8,F900=9,F900=14,F900=17),TEXT(INDEX(Report!$A$1:$T$57,E900,F900),"0%"),IF(F900=5,TEXT(INDEX(Report!$A$1:$T$57,E900,F900),"$#,##0"),INDEX(Report!$A$1:$T$57,E900,F900)))))</f>
        <v>Hand tally</v>
      </c>
      <c r="D900" s="403">
        <f>IF(F900="","",IF(F900=2,D$1,IF(F900=3,INDEX(Report!$A$1:$T$57,E900,20),INDEX(Report!$A$61:$T$117,E900,F900)-0.2)))</f>
        <v>5</v>
      </c>
      <c r="E900" s="402">
        <f t="shared" si="749"/>
        <v>46</v>
      </c>
      <c r="F900" s="402">
        <f t="shared" si="772"/>
        <v>16</v>
      </c>
    </row>
    <row r="901" spans="1:6" x14ac:dyDescent="0.3">
      <c r="A901" s="401" t="str">
        <f t="shared" ref="A901" si="790">A879</f>
        <v>Checking</v>
      </c>
      <c r="B901" s="401" t="str">
        <f t="shared" si="771"/>
        <v>How Big Is Audit Sample?</v>
      </c>
      <c r="C901" s="402" t="str">
        <f>IF(F901="","",IF(F901=3,INDEX(Report!$A$61:$T$117,E901,20),IF(OR(F901=7,F901=8,F901=9,F901=14,F901=17),TEXT(INDEX(Report!$A$1:$T$57,E901,F901),"0%"),IF(F901=5,TEXT(INDEX(Report!$A$1:$T$57,E901,F901),"$#,##0"),INDEX(Report!$A$1:$T$57,E901,F901)))))</f>
        <v>Statistical</v>
      </c>
      <c r="D901" s="403">
        <f>IF(F901="","",IF(F901=2,D$1,IF(F901=3,INDEX(Report!$A$1:$T$57,E901,20),INDEX(Report!$A$61:$T$117,E901,F901)-0.2)))</f>
        <v>5</v>
      </c>
      <c r="E901" s="402">
        <f t="shared" si="749"/>
        <v>46</v>
      </c>
      <c r="F901" s="402">
        <f t="shared" si="772"/>
        <v>17</v>
      </c>
    </row>
    <row r="902" spans="1:6" x14ac:dyDescent="0.3">
      <c r="A902" s="401" t="str">
        <f t="shared" ref="A902" si="791">A880</f>
        <v>Checking</v>
      </c>
      <c r="B902" s="401" t="str">
        <f t="shared" si="771"/>
        <v>Number of Contests Audited:</v>
      </c>
      <c r="C902" s="402">
        <f>IF(F902="","",IF(F902=3,INDEX(Report!$A$61:$T$117,E902,20),IF(OR(F902=7,F902=8,F902=9,F902=14,F902=17),TEXT(INDEX(Report!$A$1:$T$57,E902,F902),"0%"),IF(F902=5,TEXT(INDEX(Report!$A$1:$T$57,E902,F902),"$#,##0"),INDEX(Report!$A$1:$T$57,E902,F902)))))</f>
        <v>1</v>
      </c>
      <c r="D902" s="403">
        <f>IF(F902="","",IF(F902=2,D$1,IF(F902=3,INDEX(Report!$A$1:$T$57,E902,20),INDEX(Report!$A$61:$T$117,E902,F902)-0.2)))</f>
        <v>0.49999999999999994</v>
      </c>
      <c r="E902" s="402">
        <f t="shared" si="749"/>
        <v>46</v>
      </c>
      <c r="F902" s="402">
        <f t="shared" si="772"/>
        <v>18</v>
      </c>
    </row>
    <row r="903" spans="1:6" x14ac:dyDescent="0.3">
      <c r="A903" s="401" t="str">
        <f t="shared" ref="A903" si="792">A881</f>
        <v>Checking</v>
      </c>
      <c r="B903" s="401" t="str">
        <f t="shared" si="771"/>
        <v>Can Public Recount with Copies of Ballots?</v>
      </c>
      <c r="C903" s="402" t="str">
        <f>IF(F903="","",IF(F903=3,INDEX(Report!$A$61:$T$117,E903,20),IF(OR(F903=7,F903=8,F903=9,F903=14,F903=17),TEXT(INDEX(Report!$A$1:$T$57,E903,F903),"0%"),IF(F903=5,TEXT(INDEX(Report!$A$1:$T$57,E903,F903),"$#,##0"),INDEX(Report!$A$1:$T$57,E903,F903)))))</f>
        <v>Yes. Unknown if images kept</v>
      </c>
      <c r="D903" s="403">
        <f>IF(F903="","",IF(F903=2,D$1,IF(F903=3,INDEX(Report!$A$1:$T$57,E903,20),INDEX(Report!$A$61:$T$117,E903,F903)-0.2)))</f>
        <v>4</v>
      </c>
      <c r="E903" s="402">
        <f t="shared" si="749"/>
        <v>46</v>
      </c>
      <c r="F903" s="402">
        <f t="shared" si="772"/>
        <v>19</v>
      </c>
    </row>
    <row r="904" spans="1:6" s="397" customFormat="1" x14ac:dyDescent="0.3">
      <c r="A904" s="397" t="str">
        <f>A882</f>
        <v>State</v>
      </c>
      <c r="B904" s="397" t="str">
        <f>B882</f>
        <v>|</v>
      </c>
      <c r="C904" s="398" t="str">
        <f>IF(F904="","",IF(F904=3,INDEX(Report!$A$61:$T$117,E904,20),IF(OR(F904=7,F904=8,F904=9,F904=14,F904=17),TEXT(INDEX(Report!$A$1:$T$57,E904,F904),"0%"),IF(F904=5,TEXT(INDEX(Report!$A$1:$T$57,E904,F904),"$#,##0"),INDEX(Report!$A$1:$T$57,E904,F904)))))</f>
        <v>South Carolina</v>
      </c>
      <c r="D904" s="399" t="str">
        <f>IF(F904="","",IF(F904=2,D$1,IF(F904=3,INDEX(Report!$A$1:$T$57,E904,20),INDEX(Report!$A$61:$T$117,E904,F904)-0.2)))</f>
        <v>Score (Scale 0-5)</v>
      </c>
      <c r="E904" s="398">
        <f t="shared" si="749"/>
        <v>47</v>
      </c>
      <c r="F904" s="398">
        <f>IF(F882&lt;&gt;"",F882,"")</f>
        <v>2</v>
      </c>
    </row>
    <row r="905" spans="1:6" s="397" customFormat="1" x14ac:dyDescent="0.3">
      <c r="A905" s="397" t="str">
        <f>A883</f>
        <v>Grade</v>
      </c>
      <c r="B905" s="397" t="str">
        <f t="shared" ref="B905:B925" si="793">B883</f>
        <v>Overall Grade, Total score is on scale 0-80 (item scores are 0-5)</v>
      </c>
      <c r="C905" s="398" t="str">
        <f>IF(F905="","",IF(F905=3,INDEX(Report!$A$61:$T$117,E905,20),IF(OR(F905=7,F905=8,F905=9,F905=14,F905=17),TEXT(INDEX(Report!$A$1:$T$57,E905,F905),"0%"),IF(F905=5,TEXT(INDEX(Report!$A$1:$T$57,E905,F905),"$#,##0"),INDEX(Report!$A$1:$T$57,E905,F905)))))</f>
        <v>C</v>
      </c>
      <c r="D905" s="399">
        <f>IF(F905="","",IF(F905=2,D$1,IF(F905=3,INDEX(Report!$A$1:$T$57,E905,20),INDEX(Report!$A$61:$T$117,E905,F905)-0.2)))</f>
        <v>25.021971764006306</v>
      </c>
      <c r="E905" s="398">
        <f t="shared" si="749"/>
        <v>47</v>
      </c>
      <c r="F905" s="398">
        <f t="shared" ref="F905:F925" si="794">IF(F883&lt;&gt;"",F883,"")</f>
        <v>3</v>
      </c>
    </row>
    <row r="906" spans="1:6" s="397" customFormat="1" x14ac:dyDescent="0.3">
      <c r="A906" s="397" t="str">
        <f t="shared" ref="A906" si="795">A884</f>
        <v>Campaigns</v>
      </c>
      <c r="B906" s="397" t="str">
        <f t="shared" si="793"/>
        <v>CAMPAIGNS</v>
      </c>
      <c r="C906" s="398" t="str">
        <f>IF(F906="","",IF(F906=3,INDEX(Report!$A$61:$T$117,E906,20),IF(OR(F906=7,F906=8,F906=9,F906=14,F906=17),TEXT(INDEX(Report!$A$1:$T$57,E906,F906),"0%"),IF(F906=5,TEXT(INDEX(Report!$A$1:$T$57,E906,F906),"$#,##0"),INDEX(Report!$A$1:$T$57,E906,F906)))))</f>
        <v/>
      </c>
      <c r="D906" s="399" t="str">
        <f>IF(F906="","",IF(F906=2,D$1,IF(F906=3,INDEX(Report!$A$1:$T$57,E906,20),INDEX(Report!$A$61:$T$117,E906,F906)-0.2)))</f>
        <v/>
      </c>
      <c r="E906" s="398">
        <f t="shared" si="749"/>
        <v>47</v>
      </c>
      <c r="F906" s="398" t="str">
        <f t="shared" si="794"/>
        <v/>
      </c>
    </row>
    <row r="907" spans="1:6" x14ac:dyDescent="0.3">
      <c r="A907" s="401" t="str">
        <f t="shared" ref="A907" si="796">A885</f>
        <v>Campaigns</v>
      </c>
      <c r="B907" s="401" t="str">
        <f t="shared" si="793"/>
        <v>Nonpartisan or Bipartisan Redistricting to Avoid Gerrymanders</v>
      </c>
      <c r="C907" s="402" t="str">
        <f>IF(F907="","",IF(F907=3,INDEX(Report!$A$61:$T$117,E907,20),IF(OR(F907=7,F907=8,F907=9,F907=14,F907=17),TEXT(INDEX(Report!$A$1:$T$57,E907,F907),"0%"),IF(F907=5,TEXT(INDEX(Report!$A$1:$T$57,E907,F907),"$#,##0"),INDEX(Report!$A$1:$T$57,E907,F907)))))</f>
        <v>No</v>
      </c>
      <c r="D907" s="403">
        <f>IF(F907="","",IF(F907=2,D$1,IF(F907=3,INDEX(Report!$A$1:$T$57,E907,20),INDEX(Report!$A$61:$T$117,E907,F907)-0.2)))</f>
        <v>0</v>
      </c>
      <c r="E907" s="402">
        <f t="shared" si="749"/>
        <v>47</v>
      </c>
      <c r="F907" s="402">
        <f t="shared" si="794"/>
        <v>4</v>
      </c>
    </row>
    <row r="908" spans="1:6" x14ac:dyDescent="0.3">
      <c r="A908" s="401" t="str">
        <f t="shared" ref="A908" si="797">A886</f>
        <v>Campaigns</v>
      </c>
      <c r="B908" s="401" t="str">
        <f t="shared" si="793"/>
        <v>Contribution Limit per 4 Years per Candidate</v>
      </c>
      <c r="C908" s="402" t="str">
        <f>IF(F908="","",IF(F908=3,INDEX(Report!$A$61:$T$117,E908,20),IF(OR(F908=7,F908=8,F908=9,F908=14,F908=17),TEXT(INDEX(Report!$A$1:$T$57,E908,F908),"0%"),IF(F908=5,TEXT(INDEX(Report!$A$1:$T$57,E908,F908),"$#,##0"),INDEX(Report!$A$1:$T$57,E908,F908)))))</f>
        <v>$3,000</v>
      </c>
      <c r="D908" s="403">
        <f>IF(F908="","",IF(F908=2,D$1,IF(F908=3,INDEX(Report!$A$1:$T$57,E908,20),INDEX(Report!$A$61:$T$117,E908,F908)-0.2)))</f>
        <v>3.5</v>
      </c>
      <c r="E908" s="402">
        <f t="shared" si="749"/>
        <v>47</v>
      </c>
      <c r="F908" s="402">
        <f t="shared" si="794"/>
        <v>5</v>
      </c>
    </row>
    <row r="909" spans="1:6" x14ac:dyDescent="0.3">
      <c r="A909" s="401" t="str">
        <f t="shared" ref="A909" si="798">A887</f>
        <v>Campaigns</v>
      </c>
      <c r="B909" s="401" t="str">
        <f t="shared" si="793"/>
        <v>Public Campaign Finance for Governor+Legislature:</v>
      </c>
      <c r="C909" s="402" t="str">
        <f>IF(F909="","",IF(F909=3,INDEX(Report!$A$61:$T$117,E909,20),IF(OR(F909=7,F909=8,F909=9,F909=14,F909=17),TEXT(INDEX(Report!$A$1:$T$57,E909,F909),"0%"),IF(F909=5,TEXT(INDEX(Report!$A$1:$T$57,E909,F909),"$#,##0"),INDEX(Report!$A$1:$T$57,E909,F909)))))</f>
        <v>Neither</v>
      </c>
      <c r="D909" s="403">
        <f>IF(F909="","",IF(F909=2,D$1,IF(F909=3,INDEX(Report!$A$1:$T$57,E909,20),INDEX(Report!$A$61:$T$117,E909,F909)-0.2)))</f>
        <v>0</v>
      </c>
      <c r="E909" s="402">
        <f t="shared" si="749"/>
        <v>47</v>
      </c>
      <c r="F909" s="402">
        <f t="shared" si="794"/>
        <v>6</v>
      </c>
    </row>
    <row r="910" spans="1:6" s="397" customFormat="1" x14ac:dyDescent="0.3">
      <c r="A910" s="397" t="str">
        <f t="shared" ref="A910" si="799">A888</f>
        <v>Turnout</v>
      </c>
      <c r="B910" s="397" t="str">
        <f t="shared" si="793"/>
        <v>TURNOUT</v>
      </c>
      <c r="C910" s="398" t="str">
        <f>IF(F910="","",IF(F910=3,INDEX(Report!$A$61:$T$117,E910,20),IF(OR(F910=7,F910=8,F910=9,F910=14,F910=17),TEXT(INDEX(Report!$A$1:$T$57,E910,F910),"0%"),IF(F910=5,TEXT(INDEX(Report!$A$1:$T$57,E910,F910),"$#,##0"),INDEX(Report!$A$1:$T$57,E910,F910)))))</f>
        <v/>
      </c>
      <c r="D910" s="399" t="str">
        <f>IF(F910="","",IF(F910=2,D$1,IF(F910=3,INDEX(Report!$A$1:$T$57,E910,20),INDEX(Report!$A$61:$T$117,E910,F910)-0.2)))</f>
        <v/>
      </c>
      <c r="E910" s="398">
        <f t="shared" si="749"/>
        <v>47</v>
      </c>
      <c r="F910" s="398" t="str">
        <f t="shared" si="794"/>
        <v/>
      </c>
    </row>
    <row r="911" spans="1:6" x14ac:dyDescent="0.3">
      <c r="A911" s="401" t="str">
        <f t="shared" ref="A911" si="800">A889</f>
        <v>Turnout</v>
      </c>
      <c r="B911" s="401" t="str">
        <f t="shared" si="793"/>
        <v>Turnout: % of Voting-age Citizens: 2020:</v>
      </c>
      <c r="C911" s="402" t="str">
        <f>IF(F911="","",IF(F911=3,INDEX(Report!$A$61:$T$117,E911,20),IF(OR(F911=7,F911=8,F911=9,F911=14,F911=17),TEXT(INDEX(Report!$A$1:$T$57,E911,F911),"0%"),IF(F911=5,TEXT(INDEX(Report!$A$1:$T$57,E911,F911),"$#,##0"),INDEX(Report!$A$1:$T$57,E911,F911)))))</f>
        <v>65%</v>
      </c>
      <c r="D911" s="403">
        <f>IF(F911="","",IF(F911=2,D$1,IF(F911=3,INDEX(Report!$A$1:$T$57,E911,20),INDEX(Report!$A$61:$T$117,E911,F911)-0.2)))</f>
        <v>1.9069598099745886</v>
      </c>
      <c r="E911" s="402">
        <f t="shared" si="749"/>
        <v>47</v>
      </c>
      <c r="F911" s="402">
        <f t="shared" si="794"/>
        <v>7</v>
      </c>
    </row>
    <row r="912" spans="1:6" x14ac:dyDescent="0.3">
      <c r="A912" s="401" t="str">
        <f t="shared" ref="A912" si="801">A890</f>
        <v>Turnout</v>
      </c>
      <c r="B912" s="401" t="str">
        <f t="shared" si="793"/>
        <v>Ratio of 18-24 Turnout to 25+ Turnout: 2020:</v>
      </c>
      <c r="C912" s="402" t="str">
        <f>IF(F912="","",IF(F912=3,INDEX(Report!$A$61:$T$117,E912,20),IF(OR(F912=7,F912=8,F912=9,F912=14,F912=17),TEXT(INDEX(Report!$A$1:$T$57,E912,F912),"0%"),IF(F912=5,TEXT(INDEX(Report!$A$1:$T$57,E912,F912),"$#,##0"),INDEX(Report!$A$1:$T$57,E912,F912)))))</f>
        <v>83%</v>
      </c>
      <c r="D912" s="403">
        <f>IF(F912="","",IF(F912=2,D$1,IF(F912=3,INDEX(Report!$A$1:$T$57,E912,20),INDEX(Report!$A$61:$T$117,E912,F912)-0.2)))</f>
        <v>3.3008330254506193</v>
      </c>
      <c r="E912" s="402">
        <f t="shared" si="749"/>
        <v>47</v>
      </c>
      <c r="F912" s="402">
        <f t="shared" si="794"/>
        <v>8</v>
      </c>
    </row>
    <row r="913" spans="1:6" x14ac:dyDescent="0.3">
      <c r="A913" s="401" t="str">
        <f t="shared" ref="A913" si="802">A891</f>
        <v>Turnout</v>
      </c>
      <c r="B913" s="401" t="str">
        <f t="shared" si="793"/>
        <v>Ratio of Minority Turnout to White Turnout: 2020:</v>
      </c>
      <c r="C913" s="402" t="str">
        <f>IF(F913="","",IF(F913=3,INDEX(Report!$A$61:$T$117,E913,20),IF(OR(F913=7,F913=8,F913=9,F913=14,F913=17),TEXT(INDEX(Report!$A$1:$T$57,E913,F913),"0%"),IF(F913=5,TEXT(INDEX(Report!$A$1:$T$57,E913,F913),"$#,##0"),INDEX(Report!$A$1:$T$57,E913,F913)))))</f>
        <v>75%</v>
      </c>
      <c r="D913" s="403">
        <f>IF(F913="","",IF(F913=2,D$1,IF(F913=3,INDEX(Report!$A$1:$T$57,E913,20),INDEX(Report!$A$61:$T$117,E913,F913)-0.2)))</f>
        <v>2.3141789285810956</v>
      </c>
      <c r="E913" s="402">
        <f t="shared" si="749"/>
        <v>47</v>
      </c>
      <c r="F913" s="402">
        <f t="shared" si="794"/>
        <v>9</v>
      </c>
    </row>
    <row r="914" spans="1:6" s="397" customFormat="1" x14ac:dyDescent="0.3">
      <c r="A914" s="397" t="str">
        <f t="shared" ref="A914" si="803">A892</f>
        <v>Access</v>
      </c>
      <c r="B914" s="397" t="str">
        <f t="shared" si="793"/>
        <v>ACCESS TO VOTING</v>
      </c>
      <c r="C914" s="398" t="str">
        <f>IF(F914="","",IF(F914=3,INDEX(Report!$A$61:$T$117,E914,20),IF(OR(F914=7,F914=8,F914=9,F914=14,F914=17),TEXT(INDEX(Report!$A$1:$T$57,E914,F914),"0%"),IF(F914=5,TEXT(INDEX(Report!$A$1:$T$57,E914,F914),"$#,##0"),INDEX(Report!$A$1:$T$57,E914,F914)))))</f>
        <v/>
      </c>
      <c r="D914" s="399" t="str">
        <f>IF(F914="","",IF(F914=2,D$1,IF(F914=3,INDEX(Report!$A$1:$T$57,E914,20),INDEX(Report!$A$61:$T$117,E914,F914)-0.2)))</f>
        <v/>
      </c>
      <c r="E914" s="398">
        <f t="shared" si="749"/>
        <v>47</v>
      </c>
      <c r="F914" s="398" t="str">
        <f t="shared" si="794"/>
        <v/>
      </c>
    </row>
    <row r="915" spans="1:6" x14ac:dyDescent="0.3">
      <c r="A915" s="401" t="str">
        <f t="shared" ref="A915" si="804">A893</f>
        <v>Access</v>
      </c>
      <c r="B915" s="401" t="str">
        <f t="shared" si="793"/>
        <v>Weekend Early Voting: State Minimum 2021:</v>
      </c>
      <c r="C915" s="402" t="str">
        <f>IF(F915="","",IF(F915=3,INDEX(Report!$A$61:$T$117,E915,20),IF(OR(F915=7,F915=8,F915=9,F915=14,F915=17),TEXT(INDEX(Report!$A$1:$T$57,E915,F915),"0%"),IF(F915=5,TEXT(INDEX(Report!$A$1:$T$57,E915,F915),"$#,##0"),INDEX(Report!$A$1:$T$57,E915,F915)))))</f>
        <v>No law</v>
      </c>
      <c r="D915" s="403">
        <f>IF(F915="","",IF(F915=2,D$1,IF(F915=3,INDEX(Report!$A$1:$T$57,E915,20),INDEX(Report!$A$61:$T$117,E915,F915)-0.2)))</f>
        <v>0</v>
      </c>
      <c r="E915" s="402">
        <f t="shared" si="749"/>
        <v>47</v>
      </c>
      <c r="F915" s="402">
        <f t="shared" si="794"/>
        <v>10</v>
      </c>
    </row>
    <row r="916" spans="1:6" x14ac:dyDescent="0.3">
      <c r="A916" s="401" t="str">
        <f t="shared" ref="A916" si="805">A894</f>
        <v>Access</v>
      </c>
      <c r="B916" s="401" t="str">
        <f t="shared" si="793"/>
        <v>Access to Vote by Mail (VBM): 2020:</v>
      </c>
      <c r="C916" s="402" t="str">
        <f>IF(F916="","",IF(F916=3,INDEX(Report!$A$61:$T$117,E916,20),IF(OR(F916=7,F916=8,F916=9,F916=14,F916=17),TEXT(INDEX(Report!$A$1:$T$57,E916,F916),"0%"),IF(F916=5,TEXT(INDEX(Report!$A$1:$T$57,E916,F916),"$#,##0"),INDEX(Report!$A$1:$T$57,E916,F916)))))</f>
        <v>Broad VBM: if Voter asks</v>
      </c>
      <c r="D916" s="403">
        <f>IF(F916="","",IF(F916=2,D$1,IF(F916=3,INDEX(Report!$A$1:$T$57,E916,20),INDEX(Report!$A$61:$T$117,E916,F916)-0.2)))</f>
        <v>1</v>
      </c>
      <c r="E916" s="402">
        <f t="shared" si="749"/>
        <v>47</v>
      </c>
      <c r="F916" s="402">
        <f t="shared" si="794"/>
        <v>11</v>
      </c>
    </row>
    <row r="917" spans="1:6" x14ac:dyDescent="0.3">
      <c r="A917" s="401" t="str">
        <f t="shared" ref="A917" si="806">A895</f>
        <v>Access</v>
      </c>
      <c r="B917" s="401" t="str">
        <f t="shared" si="793"/>
        <v>Number of Days when Voters Can Cure Signature Problems after Election Day:</v>
      </c>
      <c r="C917" s="402" t="str">
        <f>IF(F917="","",IF(F917=3,INDEX(Report!$A$61:$T$117,E917,20),IF(OR(F917=7,F917=8,F917=9,F917=14,F917=17),TEXT(INDEX(Report!$A$1:$T$57,E917,F917),"0%"),IF(F917=5,TEXT(INDEX(Report!$A$1:$T$57,E917,F917),"$#,##0"),INDEX(Report!$A$1:$T$57,E917,F917)))))</f>
        <v>No cure</v>
      </c>
      <c r="D917" s="403">
        <f>IF(F917="","",IF(F917=2,D$1,IF(F917=3,INDEX(Report!$A$1:$T$57,E917,20),INDEX(Report!$A$61:$T$117,E917,F917)-0.2)))</f>
        <v>0</v>
      </c>
      <c r="E917" s="402">
        <f t="shared" si="749"/>
        <v>47</v>
      </c>
      <c r="F917" s="402">
        <f t="shared" si="794"/>
        <v>12</v>
      </c>
    </row>
    <row r="918" spans="1:6" x14ac:dyDescent="0.3">
      <c r="A918" s="401" t="str">
        <f t="shared" ref="A918" si="807">A896</f>
        <v>Access</v>
      </c>
      <c r="B918" s="401" t="str">
        <f t="shared" si="793"/>
        <v>Do They Maintain VBM List Well with Address Changes &amp; Deaths?</v>
      </c>
      <c r="C918" s="402" t="str">
        <f>IF(F918="","",IF(F918=3,INDEX(Report!$A$61:$T$117,E918,20),IF(OR(F918=7,F918=8,F918=9,F918=14,F918=17),TEXT(INDEX(Report!$A$1:$T$57,E918,F918),"0%"),IF(F918=5,TEXT(INDEX(Report!$A$1:$T$57,E918,F918),"$#,##0"),INDEX(Report!$A$1:$T$57,E918,F918)))))</f>
        <v>Yes</v>
      </c>
      <c r="D918" s="403">
        <f>IF(F918="","",IF(F918=2,D$1,IF(F918=3,INDEX(Report!$A$1:$T$57,E918,20),INDEX(Report!$A$61:$T$117,E918,F918)-0.2)))</f>
        <v>5</v>
      </c>
      <c r="E918" s="402">
        <f t="shared" si="749"/>
        <v>47</v>
      </c>
      <c r="F918" s="402">
        <f t="shared" si="794"/>
        <v>13</v>
      </c>
    </row>
    <row r="919" spans="1:6" x14ac:dyDescent="0.3">
      <c r="A919" s="401" t="str">
        <f t="shared" ref="A919" si="808">A897</f>
        <v>Access</v>
      </c>
      <c r="B919" s="401" t="str">
        <f t="shared" si="793"/>
        <v>Extent of Review of VBM: Rejection Rate: 2018:</v>
      </c>
      <c r="C919" s="402" t="str">
        <f>IF(F919="","",IF(F919=3,INDEX(Report!$A$61:$T$117,E919,20),IF(OR(F919=7,F919=8,F919=9,F919=14,F919=17),TEXT(INDEX(Report!$A$1:$T$57,E919,F919),"0%"),IF(F919=5,TEXT(INDEX(Report!$A$1:$T$57,E919,F919),"$#,##0"),INDEX(Report!$A$1:$T$57,E919,F919)))))</f>
        <v>No signature checks</v>
      </c>
      <c r="D919" s="403">
        <f>IF(F919="","",IF(F919=2,D$1,IF(F919=3,INDEX(Report!$A$1:$T$57,E919,20),INDEX(Report!$A$61:$T$117,E919,F919)-0.2)))</f>
        <v>0</v>
      </c>
      <c r="E919" s="402">
        <f t="shared" si="749"/>
        <v>47</v>
      </c>
      <c r="F919" s="402">
        <f t="shared" si="794"/>
        <v>14</v>
      </c>
    </row>
    <row r="920" spans="1:6" s="397" customFormat="1" x14ac:dyDescent="0.3">
      <c r="A920" s="397" t="str">
        <f t="shared" ref="A920" si="809">A898</f>
        <v>Checking</v>
      </c>
      <c r="B920" s="397" t="str">
        <f t="shared" si="793"/>
        <v>CHECKING ELECTION RESULTS</v>
      </c>
      <c r="C920" s="398" t="str">
        <f>IF(F920="","",IF(F920=3,INDEX(Report!$A$61:$T$117,E920,20),IF(OR(F920=7,F920=8,F920=9,F920=14,F920=17),TEXT(INDEX(Report!$A$1:$T$57,E920,F920),"0%"),IF(F920=5,TEXT(INDEX(Report!$A$1:$T$57,E920,F920),"$#,##0"),INDEX(Report!$A$1:$T$57,E920,F920)))))</f>
        <v/>
      </c>
      <c r="D920" s="399" t="str">
        <f>IF(F920="","",IF(F920=2,D$1,IF(F920=3,INDEX(Report!$A$1:$T$57,E920,20),INDEX(Report!$A$61:$T$117,E920,F920)-0.2)))</f>
        <v/>
      </c>
      <c r="E920" s="398">
        <f t="shared" si="749"/>
        <v>47</v>
      </c>
      <c r="F920" s="398" t="str">
        <f t="shared" si="794"/>
        <v/>
      </c>
    </row>
    <row r="921" spans="1:6" x14ac:dyDescent="0.3">
      <c r="A921" s="401" t="str">
        <f t="shared" ref="A921" si="810">A899</f>
        <v>Checking</v>
      </c>
      <c r="B921" s="401" t="str">
        <f t="shared" si="793"/>
        <v>Handmarked Paper Ballots or Printed by Touchscreen? 2022:</v>
      </c>
      <c r="C921" s="402" t="str">
        <f>IF(F921="","",IF(F921=3,INDEX(Report!$A$61:$T$117,E921,20),IF(OR(F921=7,F921=8,F921=9,F921=14,F921=17),TEXT(INDEX(Report!$A$1:$T$57,E921,F921),"0%"),IF(F921=5,TEXT(INDEX(Report!$A$1:$T$57,E921,F921),"$#,##0"),INDEX(Report!$A$1:$T$57,E921,F921)))))</f>
        <v>Touchscreen prints ballots</v>
      </c>
      <c r="D921" s="403">
        <f>IF(F921="","",IF(F921=2,D$1,IF(F921=3,INDEX(Report!$A$1:$T$57,E921,20),INDEX(Report!$A$61:$T$117,E921,F921)-0.2)))</f>
        <v>4</v>
      </c>
      <c r="E921" s="402">
        <f t="shared" si="749"/>
        <v>47</v>
      </c>
      <c r="F921" s="402">
        <f t="shared" si="794"/>
        <v>15</v>
      </c>
    </row>
    <row r="922" spans="1:6" x14ac:dyDescent="0.3">
      <c r="A922" s="401" t="str">
        <f t="shared" ref="A922" si="811">A900</f>
        <v>Checking</v>
      </c>
      <c r="B922" s="401" t="str">
        <f t="shared" si="793"/>
        <v>Do They Audit Results by Hand Tallying Some Ballots?</v>
      </c>
      <c r="C922" s="402" t="str">
        <f>IF(F922="","",IF(F922=3,INDEX(Report!$A$61:$T$117,E922,20),IF(OR(F922=7,F922=8,F922=9,F922=14,F922=17),TEXT(INDEX(Report!$A$1:$T$57,E922,F922),"0%"),IF(F922=5,TEXT(INDEX(Report!$A$1:$T$57,E922,F922),"$#,##0"),INDEX(Report!$A$1:$T$57,E922,F922)))))</f>
        <v>No audit</v>
      </c>
      <c r="D922" s="403">
        <f>IF(F922="","",IF(F922=2,D$1,IF(F922=3,INDEX(Report!$A$1:$T$57,E922,20),INDEX(Report!$A$61:$T$117,E922,F922)-0.2)))</f>
        <v>0</v>
      </c>
      <c r="E922" s="402">
        <f t="shared" si="749"/>
        <v>47</v>
      </c>
      <c r="F922" s="402">
        <f t="shared" si="794"/>
        <v>16</v>
      </c>
    </row>
    <row r="923" spans="1:6" x14ac:dyDescent="0.3">
      <c r="A923" s="401" t="str">
        <f t="shared" ref="A923" si="812">A901</f>
        <v>Checking</v>
      </c>
      <c r="B923" s="401" t="str">
        <f t="shared" si="793"/>
        <v>How Big Is Audit Sample?</v>
      </c>
      <c r="C923" s="402" t="str">
        <f>IF(F923="","",IF(F923=3,INDEX(Report!$A$61:$T$117,E923,20),IF(OR(F923=7,F923=8,F923=9,F923=14,F923=17),TEXT(INDEX(Report!$A$1:$T$57,E923,F923),"0%"),IF(F923=5,TEXT(INDEX(Report!$A$1:$T$57,E923,F923),"$#,##0"),INDEX(Report!$A$1:$T$57,E923,F923)))))</f>
        <v>No audit</v>
      </c>
      <c r="D923" s="403">
        <f>IF(F923="","",IF(F923=2,D$1,IF(F923=3,INDEX(Report!$A$1:$T$57,E923,20),INDEX(Report!$A$61:$T$117,E923,F923)-0.2)))</f>
        <v>0</v>
      </c>
      <c r="E923" s="402">
        <f t="shared" ref="E923:E986" si="813">E901+1</f>
        <v>47</v>
      </c>
      <c r="F923" s="402">
        <f t="shared" si="794"/>
        <v>17</v>
      </c>
    </row>
    <row r="924" spans="1:6" x14ac:dyDescent="0.3">
      <c r="A924" s="401" t="str">
        <f t="shared" ref="A924" si="814">A902</f>
        <v>Checking</v>
      </c>
      <c r="B924" s="401" t="str">
        <f t="shared" si="793"/>
        <v>Number of Contests Audited:</v>
      </c>
      <c r="C924" s="402" t="str">
        <f>IF(F924="","",IF(F924=3,INDEX(Report!$A$61:$T$117,E924,20),IF(OR(F924=7,F924=8,F924=9,F924=14,F924=17),TEXT(INDEX(Report!$A$1:$T$57,E924,F924),"0%"),IF(F924=5,TEXT(INDEX(Report!$A$1:$T$57,E924,F924),"$#,##0"),INDEX(Report!$A$1:$T$57,E924,F924)))))</f>
        <v>No audit</v>
      </c>
      <c r="D924" s="403">
        <f>IF(F924="","",IF(F924=2,D$1,IF(F924=3,INDEX(Report!$A$1:$T$57,E924,20),INDEX(Report!$A$61:$T$117,E924,F924)-0.2)))</f>
        <v>0</v>
      </c>
      <c r="E924" s="402">
        <f t="shared" si="813"/>
        <v>47</v>
      </c>
      <c r="F924" s="402">
        <f t="shared" si="794"/>
        <v>18</v>
      </c>
    </row>
    <row r="925" spans="1:6" x14ac:dyDescent="0.3">
      <c r="A925" s="401" t="str">
        <f t="shared" ref="A925" si="815">A903</f>
        <v>Checking</v>
      </c>
      <c r="B925" s="401" t="str">
        <f t="shared" si="793"/>
        <v>Can Public Recount with Copies of Ballots?</v>
      </c>
      <c r="C925" s="402" t="str">
        <f>IF(F925="","",IF(F925=3,INDEX(Report!$A$61:$T$117,E925,20),IF(OR(F925=7,F925=8,F925=9,F925=14,F925=17),TEXT(INDEX(Report!$A$1:$T$57,E925,F925),"0%"),IF(F925=5,TEXT(INDEX(Report!$A$1:$T$57,E925,F925),"$#,##0"),INDEX(Report!$A$1:$T$57,E925,F925)))))</f>
        <v>Yes. Unknown if images kept</v>
      </c>
      <c r="D925" s="403">
        <f>IF(F925="","",IF(F925=2,D$1,IF(F925=3,INDEX(Report!$A$1:$T$57,E925,20),INDEX(Report!$A$61:$T$117,E925,F925)-0.2)))</f>
        <v>4</v>
      </c>
      <c r="E925" s="402">
        <f t="shared" si="813"/>
        <v>47</v>
      </c>
      <c r="F925" s="402">
        <f t="shared" si="794"/>
        <v>19</v>
      </c>
    </row>
    <row r="926" spans="1:6" s="397" customFormat="1" x14ac:dyDescent="0.3">
      <c r="A926" s="397" t="str">
        <f>A904</f>
        <v>State</v>
      </c>
      <c r="B926" s="397" t="str">
        <f>B904</f>
        <v>|</v>
      </c>
      <c r="C926" s="398" t="str">
        <f>IF(F926="","",IF(F926=3,INDEX(Report!$A$61:$T$117,E926,20),IF(OR(F926=7,F926=8,F926=9,F926=14,F926=17),TEXT(INDEX(Report!$A$1:$T$57,E926,F926),"0%"),IF(F926=5,TEXT(INDEX(Report!$A$1:$T$57,E926,F926),"$#,##0"),INDEX(Report!$A$1:$T$57,E926,F926)))))</f>
        <v>South Dakota</v>
      </c>
      <c r="D926" s="399" t="str">
        <f>IF(F926="","",IF(F926=2,D$1,IF(F926=3,INDEX(Report!$A$1:$T$57,E926,20),INDEX(Report!$A$61:$T$117,E926,F926)-0.2)))</f>
        <v>Score (Scale 0-5)</v>
      </c>
      <c r="E926" s="398">
        <f t="shared" si="813"/>
        <v>48</v>
      </c>
      <c r="F926" s="398">
        <f>IF(F904&lt;&gt;"",F904,"")</f>
        <v>2</v>
      </c>
    </row>
    <row r="927" spans="1:6" s="397" customFormat="1" x14ac:dyDescent="0.3">
      <c r="A927" s="397" t="str">
        <f>A905</f>
        <v>Grade</v>
      </c>
      <c r="B927" s="397" t="str">
        <f t="shared" ref="B927:B990" si="816">B905</f>
        <v>Overall Grade, Total score is on scale 0-80 (item scores are 0-5)</v>
      </c>
      <c r="C927" s="398" t="str">
        <f>IF(F927="","",IF(F927=3,INDEX(Report!$A$61:$T$117,E927,20),IF(OR(F927=7,F927=8,F927=9,F927=14,F927=17),TEXT(INDEX(Report!$A$1:$T$57,E927,F927),"0%"),IF(F927=5,TEXT(INDEX(Report!$A$1:$T$57,E927,F927),"$#,##0"),INDEX(Report!$A$1:$T$57,E927,F927)))))</f>
        <v>C</v>
      </c>
      <c r="D927" s="399">
        <f>IF(F927="","",IF(F927=2,D$1,IF(F927=3,INDEX(Report!$A$1:$T$57,E927,20),INDEX(Report!$A$61:$T$117,E927,F927)-0.2)))</f>
        <v>24.639440843334068</v>
      </c>
      <c r="E927" s="398">
        <f t="shared" si="813"/>
        <v>48</v>
      </c>
      <c r="F927" s="398">
        <f t="shared" ref="F927:F990" si="817">IF(F905&lt;&gt;"",F905,"")</f>
        <v>3</v>
      </c>
    </row>
    <row r="928" spans="1:6" s="397" customFormat="1" x14ac:dyDescent="0.3">
      <c r="A928" s="397" t="str">
        <f t="shared" ref="A928" si="818">A906</f>
        <v>Campaigns</v>
      </c>
      <c r="B928" s="397" t="str">
        <f t="shared" si="816"/>
        <v>CAMPAIGNS</v>
      </c>
      <c r="C928" s="398" t="str">
        <f>IF(F928="","",IF(F928=3,INDEX(Report!$A$61:$T$117,E928,20),IF(OR(F928=7,F928=8,F928=9,F928=14,F928=17),TEXT(INDEX(Report!$A$1:$T$57,E928,F928),"0%"),IF(F928=5,TEXT(INDEX(Report!$A$1:$T$57,E928,F928),"$#,##0"),INDEX(Report!$A$1:$T$57,E928,F928)))))</f>
        <v/>
      </c>
      <c r="D928" s="399" t="str">
        <f>IF(F928="","",IF(F928=2,D$1,IF(F928=3,INDEX(Report!$A$1:$T$57,E928,20),INDEX(Report!$A$61:$T$117,E928,F928)-0.2)))</f>
        <v/>
      </c>
      <c r="E928" s="398">
        <f t="shared" si="813"/>
        <v>48</v>
      </c>
      <c r="F928" s="398" t="str">
        <f t="shared" si="817"/>
        <v/>
      </c>
    </row>
    <row r="929" spans="1:6" x14ac:dyDescent="0.3">
      <c r="A929" s="401" t="str">
        <f t="shared" ref="A929" si="819">A907</f>
        <v>Campaigns</v>
      </c>
      <c r="B929" s="401" t="str">
        <f t="shared" si="816"/>
        <v>Nonpartisan or Bipartisan Redistricting to Avoid Gerrymanders</v>
      </c>
      <c r="C929" s="402" t="str">
        <f>IF(F929="","",IF(F929=3,INDEX(Report!$A$61:$T$117,E929,20),IF(OR(F929=7,F929=8,F929=9,F929=14,F929=17),TEXT(INDEX(Report!$A$1:$T$57,E929,F929),"0%"),IF(F929=5,TEXT(INDEX(Report!$A$1:$T$57,E929,F929),"$#,##0"),INDEX(Report!$A$1:$T$57,E929,F929)))))</f>
        <v>No: 1CD</v>
      </c>
      <c r="D929" s="403">
        <f>IF(F929="","",IF(F929=2,D$1,IF(F929=3,INDEX(Report!$A$1:$T$57,E929,20),INDEX(Report!$A$61:$T$117,E929,F929)-0.2)))</f>
        <v>0</v>
      </c>
      <c r="E929" s="402">
        <f t="shared" si="813"/>
        <v>48</v>
      </c>
      <c r="F929" s="402">
        <f t="shared" si="817"/>
        <v>4</v>
      </c>
    </row>
    <row r="930" spans="1:6" x14ac:dyDescent="0.3">
      <c r="A930" s="401" t="str">
        <f t="shared" ref="A930" si="820">A908</f>
        <v>Campaigns</v>
      </c>
      <c r="B930" s="401" t="str">
        <f t="shared" si="816"/>
        <v>Contribution Limit per 4 Years per Candidate</v>
      </c>
      <c r="C930" s="402" t="str">
        <f>IF(F930="","",IF(F930=3,INDEX(Report!$A$61:$T$117,E930,20),IF(OR(F930=7,F930=8,F930=9,F930=14,F930=17),TEXT(INDEX(Report!$A$1:$T$57,E930,F930),"0%"),IF(F930=5,TEXT(INDEX(Report!$A$1:$T$57,E930,F930),"$#,##0"),INDEX(Report!$A$1:$T$57,E930,F930)))))</f>
        <v>$4,000</v>
      </c>
      <c r="D930" s="403">
        <f>IF(F930="","",IF(F930=2,D$1,IF(F930=3,INDEX(Report!$A$1:$T$57,E930,20),INDEX(Report!$A$61:$T$117,E930,F930)-0.2)))</f>
        <v>3</v>
      </c>
      <c r="E930" s="402">
        <f t="shared" si="813"/>
        <v>48</v>
      </c>
      <c r="F930" s="402">
        <f t="shared" si="817"/>
        <v>5</v>
      </c>
    </row>
    <row r="931" spans="1:6" x14ac:dyDescent="0.3">
      <c r="A931" s="401" t="str">
        <f t="shared" ref="A931" si="821">A909</f>
        <v>Campaigns</v>
      </c>
      <c r="B931" s="401" t="str">
        <f t="shared" si="816"/>
        <v>Public Campaign Finance for Governor+Legislature:</v>
      </c>
      <c r="C931" s="402" t="str">
        <f>IF(F931="","",IF(F931=3,INDEX(Report!$A$61:$T$117,E931,20),IF(OR(F931=7,F931=8,F931=9,F931=14,F931=17),TEXT(INDEX(Report!$A$1:$T$57,E931,F931),"0%"),IF(F931=5,TEXT(INDEX(Report!$A$1:$T$57,E931,F931),"$#,##0"),INDEX(Report!$A$1:$T$57,E931,F931)))))</f>
        <v>Neither</v>
      </c>
      <c r="D931" s="403">
        <f>IF(F931="","",IF(F931=2,D$1,IF(F931=3,INDEX(Report!$A$1:$T$57,E931,20),INDEX(Report!$A$61:$T$117,E931,F931)-0.2)))</f>
        <v>0</v>
      </c>
      <c r="E931" s="402">
        <f t="shared" si="813"/>
        <v>48</v>
      </c>
      <c r="F931" s="402">
        <f t="shared" si="817"/>
        <v>6</v>
      </c>
    </row>
    <row r="932" spans="1:6" s="397" customFormat="1" x14ac:dyDescent="0.3">
      <c r="A932" s="397" t="str">
        <f t="shared" ref="A932" si="822">A910</f>
        <v>Turnout</v>
      </c>
      <c r="B932" s="397" t="str">
        <f t="shared" si="816"/>
        <v>TURNOUT</v>
      </c>
      <c r="C932" s="398" t="str">
        <f>IF(F932="","",IF(F932=3,INDEX(Report!$A$61:$T$117,E932,20),IF(OR(F932=7,F932=8,F932=9,F932=14,F932=17),TEXT(INDEX(Report!$A$1:$T$57,E932,F932),"0%"),IF(F932=5,TEXT(INDEX(Report!$A$1:$T$57,E932,F932),"$#,##0"),INDEX(Report!$A$1:$T$57,E932,F932)))))</f>
        <v/>
      </c>
      <c r="D932" s="399" t="str">
        <f>IF(F932="","",IF(F932=2,D$1,IF(F932=3,INDEX(Report!$A$1:$T$57,E932,20),INDEX(Report!$A$61:$T$117,E932,F932)-0.2)))</f>
        <v/>
      </c>
      <c r="E932" s="398">
        <f t="shared" si="813"/>
        <v>48</v>
      </c>
      <c r="F932" s="398" t="str">
        <f t="shared" si="817"/>
        <v/>
      </c>
    </row>
    <row r="933" spans="1:6" x14ac:dyDescent="0.3">
      <c r="A933" s="401" t="str">
        <f t="shared" ref="A933" si="823">A911</f>
        <v>Turnout</v>
      </c>
      <c r="B933" s="401" t="str">
        <f t="shared" si="816"/>
        <v>Turnout: % of Voting-age Citizens: 2020:</v>
      </c>
      <c r="C933" s="402" t="str">
        <f>IF(F933="","",IF(F933=3,INDEX(Report!$A$61:$T$117,E933,20),IF(OR(F933=7,F933=8,F933=9,F933=14,F933=17),TEXT(INDEX(Report!$A$1:$T$57,E933,F933),"0%"),IF(F933=5,TEXT(INDEX(Report!$A$1:$T$57,E933,F933),"$#,##0"),INDEX(Report!$A$1:$T$57,E933,F933)))))</f>
        <v>66%</v>
      </c>
      <c r="D933" s="403">
        <f>IF(F933="","",IF(F933=2,D$1,IF(F933=3,INDEX(Report!$A$1:$T$57,E933,20),INDEX(Report!$A$61:$T$117,E933,F933)-0.2)))</f>
        <v>2.197819560952154</v>
      </c>
      <c r="E933" s="402">
        <f t="shared" si="813"/>
        <v>48</v>
      </c>
      <c r="F933" s="402">
        <f t="shared" si="817"/>
        <v>7</v>
      </c>
    </row>
    <row r="934" spans="1:6" x14ac:dyDescent="0.3">
      <c r="A934" s="401" t="str">
        <f t="shared" ref="A934" si="824">A912</f>
        <v>Turnout</v>
      </c>
      <c r="B934" s="401" t="str">
        <f t="shared" si="816"/>
        <v>Ratio of 18-24 Turnout to 25+ Turnout: 2020:</v>
      </c>
      <c r="C934" s="402" t="str">
        <f>IF(F934="","",IF(F934=3,INDEX(Report!$A$61:$T$117,E934,20),IF(OR(F934=7,F934=8,F934=9,F934=14,F934=17),TEXT(INDEX(Report!$A$1:$T$57,E934,F934),"0%"),IF(F934=5,TEXT(INDEX(Report!$A$1:$T$57,E934,F934),"$#,##0"),INDEX(Report!$A$1:$T$57,E934,F934)))))</f>
        <v>72%</v>
      </c>
      <c r="D934" s="403">
        <f>IF(F934="","",IF(F934=2,D$1,IF(F934=3,INDEX(Report!$A$1:$T$57,E934,20),INDEX(Report!$A$61:$T$117,E934,F934)-0.2)))</f>
        <v>2.285099886194855</v>
      </c>
      <c r="E934" s="402">
        <f t="shared" si="813"/>
        <v>48</v>
      </c>
      <c r="F934" s="402">
        <f t="shared" si="817"/>
        <v>8</v>
      </c>
    </row>
    <row r="935" spans="1:6" x14ac:dyDescent="0.3">
      <c r="A935" s="401" t="str">
        <f t="shared" ref="A935" si="825">A913</f>
        <v>Turnout</v>
      </c>
      <c r="B935" s="401" t="str">
        <f t="shared" si="816"/>
        <v>Ratio of Minority Turnout to White Turnout: 2020:</v>
      </c>
      <c r="C935" s="402" t="str">
        <f>IF(F935="","",IF(F935=3,INDEX(Report!$A$61:$T$117,E935,20),IF(OR(F935=7,F935=8,F935=9,F935=14,F935=17),TEXT(INDEX(Report!$A$1:$T$57,E935,F935),"0%"),IF(F935=5,TEXT(INDEX(Report!$A$1:$T$57,E935,F935),"$#,##0"),INDEX(Report!$A$1:$T$57,E935,F935)))))</f>
        <v>74%</v>
      </c>
      <c r="D935" s="403">
        <f>IF(F935="","",IF(F935=2,D$1,IF(F935=3,INDEX(Report!$A$1:$T$57,E935,20),INDEX(Report!$A$61:$T$117,E935,F935)-0.2)))</f>
        <v>2.1565213961870562</v>
      </c>
      <c r="E935" s="402">
        <f t="shared" si="813"/>
        <v>48</v>
      </c>
      <c r="F935" s="402">
        <f t="shared" si="817"/>
        <v>9</v>
      </c>
    </row>
    <row r="936" spans="1:6" s="397" customFormat="1" x14ac:dyDescent="0.3">
      <c r="A936" s="397" t="str">
        <f t="shared" ref="A936" si="826">A914</f>
        <v>Access</v>
      </c>
      <c r="B936" s="397" t="str">
        <f t="shared" si="816"/>
        <v>ACCESS TO VOTING</v>
      </c>
      <c r="C936" s="398" t="str">
        <f>IF(F936="","",IF(F936=3,INDEX(Report!$A$61:$T$117,E936,20),IF(OR(F936=7,F936=8,F936=9,F936=14,F936=17),TEXT(INDEX(Report!$A$1:$T$57,E936,F936),"0%"),IF(F936=5,TEXT(INDEX(Report!$A$1:$T$57,E936,F936),"$#,##0"),INDEX(Report!$A$1:$T$57,E936,F936)))))</f>
        <v/>
      </c>
      <c r="D936" s="399" t="str">
        <f>IF(F936="","",IF(F936=2,D$1,IF(F936=3,INDEX(Report!$A$1:$T$57,E936,20),INDEX(Report!$A$61:$T$117,E936,F936)-0.2)))</f>
        <v/>
      </c>
      <c r="E936" s="398">
        <f t="shared" si="813"/>
        <v>48</v>
      </c>
      <c r="F936" s="398" t="str">
        <f t="shared" si="817"/>
        <v/>
      </c>
    </row>
    <row r="937" spans="1:6" x14ac:dyDescent="0.3">
      <c r="A937" s="401" t="str">
        <f t="shared" ref="A937" si="827">A915</f>
        <v>Access</v>
      </c>
      <c r="B937" s="401" t="str">
        <f t="shared" si="816"/>
        <v>Weekend Early Voting: State Minimum 2021:</v>
      </c>
      <c r="C937" s="402" t="str">
        <f>IF(F937="","",IF(F937=3,INDEX(Report!$A$61:$T$117,E937,20),IF(OR(F937=7,F937=8,F937=9,F937=14,F937=17),TEXT(INDEX(Report!$A$1:$T$57,E937,F937),"0%"),IF(F937=5,TEXT(INDEX(Report!$A$1:$T$57,E937,F937),"$#,##0"),INDEX(Report!$A$1:$T$57,E937,F937)))))</f>
        <v>No rule</v>
      </c>
      <c r="D937" s="403">
        <f>IF(F937="","",IF(F937=2,D$1,IF(F937=3,INDEX(Report!$A$1:$T$57,E937,20),INDEX(Report!$A$61:$T$117,E937,F937)-0.2)))</f>
        <v>0</v>
      </c>
      <c r="E937" s="402">
        <f t="shared" si="813"/>
        <v>48</v>
      </c>
      <c r="F937" s="402">
        <f t="shared" si="817"/>
        <v>10</v>
      </c>
    </row>
    <row r="938" spans="1:6" x14ac:dyDescent="0.3">
      <c r="A938" s="401" t="str">
        <f t="shared" ref="A938" si="828">A916</f>
        <v>Access</v>
      </c>
      <c r="B938" s="401" t="str">
        <f t="shared" si="816"/>
        <v>Access to Vote by Mail (VBM): 2020:</v>
      </c>
      <c r="C938" s="402" t="str">
        <f>IF(F938="","",IF(F938=3,INDEX(Report!$A$61:$T$117,E938,20),IF(OR(F938=7,F938=8,F938=9,F938=14,F938=17),TEXT(INDEX(Report!$A$1:$T$57,E938,F938),"0%"),IF(F938=5,TEXT(INDEX(Report!$A$1:$T$57,E938,F938),"$#,##0"),INDEX(Report!$A$1:$T$57,E938,F938)))))</f>
        <v>Broad VBM: if Voter asks</v>
      </c>
      <c r="D938" s="403">
        <f>IF(F938="","",IF(F938=2,D$1,IF(F938=3,INDEX(Report!$A$1:$T$57,E938,20),INDEX(Report!$A$61:$T$117,E938,F938)-0.2)))</f>
        <v>3</v>
      </c>
      <c r="E938" s="402">
        <f t="shared" si="813"/>
        <v>48</v>
      </c>
      <c r="F938" s="402">
        <f t="shared" si="817"/>
        <v>11</v>
      </c>
    </row>
    <row r="939" spans="1:6" x14ac:dyDescent="0.3">
      <c r="A939" s="401" t="str">
        <f t="shared" ref="A939" si="829">A917</f>
        <v>Access</v>
      </c>
      <c r="B939" s="401" t="str">
        <f t="shared" si="816"/>
        <v>Number of Days when Voters Can Cure Signature Problems after Election Day:</v>
      </c>
      <c r="C939" s="402" t="str">
        <f>IF(F939="","",IF(F939=3,INDEX(Report!$A$61:$T$117,E939,20),IF(OR(F939=7,F939=8,F939=9,F939=14,F939=17),TEXT(INDEX(Report!$A$1:$T$57,E939,F939),"0%"),IF(F939=5,TEXT(INDEX(Report!$A$1:$T$57,E939,F939),"$#,##0"),INDEX(Report!$A$1:$T$57,E939,F939)))))</f>
        <v>No cure</v>
      </c>
      <c r="D939" s="403">
        <f>IF(F939="","",IF(F939=2,D$1,IF(F939=3,INDEX(Report!$A$1:$T$57,E939,20),INDEX(Report!$A$61:$T$117,E939,F939)-0.2)))</f>
        <v>0</v>
      </c>
      <c r="E939" s="402">
        <f t="shared" si="813"/>
        <v>48</v>
      </c>
      <c r="F939" s="402">
        <f t="shared" si="817"/>
        <v>12</v>
      </c>
    </row>
    <row r="940" spans="1:6" x14ac:dyDescent="0.3">
      <c r="A940" s="401" t="str">
        <f t="shared" ref="A940" si="830">A918</f>
        <v>Access</v>
      </c>
      <c r="B940" s="401" t="str">
        <f t="shared" si="816"/>
        <v>Do They Maintain VBM List Well with Address Changes &amp; Deaths?</v>
      </c>
      <c r="C940" s="402" t="str">
        <f>IF(F940="","",IF(F940=3,INDEX(Report!$A$61:$T$117,E940,20),IF(OR(F940=7,F940=8,F940=9,F940=14,F940=17),TEXT(INDEX(Report!$A$1:$T$57,E940,F940),"0%"),IF(F940=5,TEXT(INDEX(Report!$A$1:$T$57,E940,F940),"$#,##0"),INDEX(Report!$A$1:$T$57,E940,F940)))))</f>
        <v>No</v>
      </c>
      <c r="D940" s="403">
        <f>IF(F940="","",IF(F940=2,D$1,IF(F940=3,INDEX(Report!$A$1:$T$57,E940,20),INDEX(Report!$A$61:$T$117,E940,F940)-0.2)))</f>
        <v>0</v>
      </c>
      <c r="E940" s="402">
        <f t="shared" si="813"/>
        <v>48</v>
      </c>
      <c r="F940" s="402">
        <f t="shared" si="817"/>
        <v>13</v>
      </c>
    </row>
    <row r="941" spans="1:6" x14ac:dyDescent="0.3">
      <c r="A941" s="401" t="str">
        <f t="shared" ref="A941" si="831">A919</f>
        <v>Access</v>
      </c>
      <c r="B941" s="401" t="str">
        <f t="shared" si="816"/>
        <v>Extent of Review of VBM: Rejection Rate: 2018:</v>
      </c>
      <c r="C941" s="402" t="str">
        <f>IF(F941="","",IF(F941=3,INDEX(Report!$A$61:$T$117,E941,20),IF(OR(F941=7,F941=8,F941=9,F941=14,F941=17),TEXT(INDEX(Report!$A$1:$T$57,E941,F941),"0%"),IF(F941=5,TEXT(INDEX(Report!$A$1:$T$57,E941,F941),"$#,##0"),INDEX(Report!$A$1:$T$57,E941,F941)))))</f>
        <v>0%</v>
      </c>
      <c r="D941" s="403">
        <f>IF(F941="","",IF(F941=2,D$1,IF(F941=3,INDEX(Report!$A$1:$T$57,E941,20),INDEX(Report!$A$61:$T$117,E941,F941)-0.2)))</f>
        <v>3</v>
      </c>
      <c r="E941" s="402">
        <f t="shared" si="813"/>
        <v>48</v>
      </c>
      <c r="F941" s="402">
        <f t="shared" si="817"/>
        <v>14</v>
      </c>
    </row>
    <row r="942" spans="1:6" s="397" customFormat="1" x14ac:dyDescent="0.3">
      <c r="A942" s="397" t="str">
        <f t="shared" ref="A942" si="832">A920</f>
        <v>Checking</v>
      </c>
      <c r="B942" s="397" t="str">
        <f t="shared" si="816"/>
        <v>CHECKING ELECTION RESULTS</v>
      </c>
      <c r="C942" s="398" t="str">
        <f>IF(F942="","",IF(F942=3,INDEX(Report!$A$61:$T$117,E942,20),IF(OR(F942=7,F942=8,F942=9,F942=14,F942=17),TEXT(INDEX(Report!$A$1:$T$57,E942,F942),"0%"),IF(F942=5,TEXT(INDEX(Report!$A$1:$T$57,E942,F942),"$#,##0"),INDEX(Report!$A$1:$T$57,E942,F942)))))</f>
        <v/>
      </c>
      <c r="D942" s="399" t="str">
        <f>IF(F942="","",IF(F942=2,D$1,IF(F942=3,INDEX(Report!$A$1:$T$57,E942,20),INDEX(Report!$A$61:$T$117,E942,F942)-0.2)))</f>
        <v/>
      </c>
      <c r="E942" s="398">
        <f t="shared" si="813"/>
        <v>48</v>
      </c>
      <c r="F942" s="398" t="str">
        <f t="shared" si="817"/>
        <v/>
      </c>
    </row>
    <row r="943" spans="1:6" x14ac:dyDescent="0.3">
      <c r="A943" s="401" t="str">
        <f t="shared" ref="A943" si="833">A921</f>
        <v>Checking</v>
      </c>
      <c r="B943" s="401" t="str">
        <f t="shared" si="816"/>
        <v>Handmarked Paper Ballots or Printed by Touchscreen? 2022:</v>
      </c>
      <c r="C943" s="402" t="str">
        <f>IF(F943="","",IF(F943=3,INDEX(Report!$A$61:$T$117,E943,20),IF(OR(F943=7,F943=8,F943=9,F943=14,F943=17),TEXT(INDEX(Report!$A$1:$T$57,E943,F943),"0%"),IF(F943=5,TEXT(INDEX(Report!$A$1:$T$57,E943,F943),"$#,##0"),INDEX(Report!$A$1:$T$57,E943,F943)))))</f>
        <v>Handmark. Touchscreen can print ballot for accessibility</v>
      </c>
      <c r="D943" s="403">
        <f>IF(F943="","",IF(F943=2,D$1,IF(F943=3,INDEX(Report!$A$1:$T$57,E943,20),INDEX(Report!$A$61:$T$117,E943,F943)-0.2)))</f>
        <v>5</v>
      </c>
      <c r="E943" s="402">
        <f t="shared" si="813"/>
        <v>48</v>
      </c>
      <c r="F943" s="402">
        <f t="shared" si="817"/>
        <v>15</v>
      </c>
    </row>
    <row r="944" spans="1:6" x14ac:dyDescent="0.3">
      <c r="A944" s="401" t="str">
        <f t="shared" ref="A944" si="834">A922</f>
        <v>Checking</v>
      </c>
      <c r="B944" s="401" t="str">
        <f t="shared" si="816"/>
        <v>Do They Audit Results by Hand Tallying Some Ballots?</v>
      </c>
      <c r="C944" s="402" t="str">
        <f>IF(F944="","",IF(F944=3,INDEX(Report!$A$61:$T$117,E944,20),IF(OR(F944=7,F944=8,F944=9,F944=14,F944=17),TEXT(INDEX(Report!$A$1:$T$57,E944,F944),"0%"),IF(F944=5,TEXT(INDEX(Report!$A$1:$T$57,E944,F944),"$#,##0"),INDEX(Report!$A$1:$T$57,E944,F944)))))</f>
        <v>No audit</v>
      </c>
      <c r="D944" s="403">
        <f>IF(F944="","",IF(F944=2,D$1,IF(F944=3,INDEX(Report!$A$1:$T$57,E944,20),INDEX(Report!$A$61:$T$117,E944,F944)-0.2)))</f>
        <v>0</v>
      </c>
      <c r="E944" s="402">
        <f t="shared" si="813"/>
        <v>48</v>
      </c>
      <c r="F944" s="402">
        <f t="shared" si="817"/>
        <v>16</v>
      </c>
    </row>
    <row r="945" spans="1:6" x14ac:dyDescent="0.3">
      <c r="A945" s="401" t="str">
        <f t="shared" ref="A945" si="835">A923</f>
        <v>Checking</v>
      </c>
      <c r="B945" s="401" t="str">
        <f t="shared" si="816"/>
        <v>How Big Is Audit Sample?</v>
      </c>
      <c r="C945" s="402" t="str">
        <f>IF(F945="","",IF(F945=3,INDEX(Report!$A$61:$T$117,E945,20),IF(OR(F945=7,F945=8,F945=9,F945=14,F945=17),TEXT(INDEX(Report!$A$1:$T$57,E945,F945),"0%"),IF(F945=5,TEXT(INDEX(Report!$A$1:$T$57,E945,F945),"$#,##0"),INDEX(Report!$A$1:$T$57,E945,F945)))))</f>
        <v>No audit</v>
      </c>
      <c r="D945" s="403">
        <f>IF(F945="","",IF(F945=2,D$1,IF(F945=3,INDEX(Report!$A$1:$T$57,E945,20),INDEX(Report!$A$61:$T$117,E945,F945)-0.2)))</f>
        <v>0</v>
      </c>
      <c r="E945" s="402">
        <f t="shared" si="813"/>
        <v>48</v>
      </c>
      <c r="F945" s="402">
        <f t="shared" si="817"/>
        <v>17</v>
      </c>
    </row>
    <row r="946" spans="1:6" x14ac:dyDescent="0.3">
      <c r="A946" s="401" t="str">
        <f t="shared" ref="A946" si="836">A924</f>
        <v>Checking</v>
      </c>
      <c r="B946" s="401" t="str">
        <f t="shared" si="816"/>
        <v>Number of Contests Audited:</v>
      </c>
      <c r="C946" s="402" t="str">
        <f>IF(F946="","",IF(F946=3,INDEX(Report!$A$61:$T$117,E946,20),IF(OR(F946=7,F946=8,F946=9,F946=14,F946=17),TEXT(INDEX(Report!$A$1:$T$57,E946,F946),"0%"),IF(F946=5,TEXT(INDEX(Report!$A$1:$T$57,E946,F946),"$#,##0"),INDEX(Report!$A$1:$T$57,E946,F946)))))</f>
        <v>No audit</v>
      </c>
      <c r="D946" s="403">
        <f>IF(F946="","",IF(F946=2,D$1,IF(F946=3,INDEX(Report!$A$1:$T$57,E946,20),INDEX(Report!$A$61:$T$117,E946,F946)-0.2)))</f>
        <v>0</v>
      </c>
      <c r="E946" s="402">
        <f t="shared" si="813"/>
        <v>48</v>
      </c>
      <c r="F946" s="402">
        <f t="shared" si="817"/>
        <v>18</v>
      </c>
    </row>
    <row r="947" spans="1:6" x14ac:dyDescent="0.3">
      <c r="A947" s="401" t="str">
        <f t="shared" ref="A947" si="837">A925</f>
        <v>Checking</v>
      </c>
      <c r="B947" s="401" t="str">
        <f t="shared" si="816"/>
        <v>Can Public Recount with Copies of Ballots?</v>
      </c>
      <c r="C947" s="402" t="str">
        <f>IF(F947="","",IF(F947=3,INDEX(Report!$A$61:$T$117,E947,20),IF(OR(F947=7,F947=8,F947=9,F947=14,F947=17),TEXT(INDEX(Report!$A$1:$T$57,E947,F947),"0%"),IF(F947=5,TEXT(INDEX(Report!$A$1:$T$57,E947,F947),"$#,##0"),INDEX(Report!$A$1:$T$57,E947,F947)))))</f>
        <v>Yes. Unknown if images kept</v>
      </c>
      <c r="D947" s="403">
        <f>IF(F947="","",IF(F947=2,D$1,IF(F947=3,INDEX(Report!$A$1:$T$57,E947,20),INDEX(Report!$A$61:$T$117,E947,F947)-0.2)))</f>
        <v>4</v>
      </c>
      <c r="E947" s="402">
        <f t="shared" si="813"/>
        <v>48</v>
      </c>
      <c r="F947" s="402">
        <f t="shared" si="817"/>
        <v>19</v>
      </c>
    </row>
    <row r="948" spans="1:6" s="397" customFormat="1" x14ac:dyDescent="0.3">
      <c r="A948" s="397" t="str">
        <f>A926</f>
        <v>State</v>
      </c>
      <c r="B948" s="397" t="str">
        <f>B926</f>
        <v>|</v>
      </c>
      <c r="C948" s="398" t="str">
        <f>IF(F948="","",IF(F948=3,INDEX(Report!$A$61:$T$117,E948,20),IF(OR(F948=7,F948=8,F948=9,F948=14,F948=17),TEXT(INDEX(Report!$A$1:$T$57,E948,F948),"0%"),IF(F948=5,TEXT(INDEX(Report!$A$1:$T$57,E948,F948),"$#,##0"),INDEX(Report!$A$1:$T$57,E948,F948)))))</f>
        <v>Tennessee</v>
      </c>
      <c r="D948" s="399" t="str">
        <f>IF(F948="","",IF(F948=2,D$1,IF(F948=3,INDEX(Report!$A$1:$T$57,E948,20),INDEX(Report!$A$61:$T$117,E948,F948)-0.2)))</f>
        <v>Score (Scale 0-5)</v>
      </c>
      <c r="E948" s="398">
        <f t="shared" si="813"/>
        <v>49</v>
      </c>
      <c r="F948" s="398">
        <f>IF(F926&lt;&gt;"",F926,"")</f>
        <v>2</v>
      </c>
    </row>
    <row r="949" spans="1:6" s="397" customFormat="1" x14ac:dyDescent="0.3">
      <c r="A949" s="397" t="str">
        <f>A927</f>
        <v>Grade</v>
      </c>
      <c r="B949" s="397" t="str">
        <f t="shared" si="816"/>
        <v>Overall Grade, Total score is on scale 0-80 (item scores are 0-5)</v>
      </c>
      <c r="C949" s="398" t="str">
        <f>IF(F949="","",IF(F949=3,INDEX(Report!$A$61:$T$117,E949,20),IF(OR(F949=7,F949=8,F949=9,F949=14,F949=17),TEXT(INDEX(Report!$A$1:$T$57,E949,F949),"0%"),IF(F949=5,TEXT(INDEX(Report!$A$1:$T$57,E949,F949),"$#,##0"),INDEX(Report!$A$1:$T$57,E949,F949)))))</f>
        <v>C</v>
      </c>
      <c r="D949" s="399">
        <f>IF(F949="","",IF(F949=2,D$1,IF(F949=3,INDEX(Report!$A$1:$T$57,E949,20),INDEX(Report!$A$61:$T$117,E949,F949)-0.2)))</f>
        <v>22.045982979864505</v>
      </c>
      <c r="E949" s="398">
        <f t="shared" si="813"/>
        <v>49</v>
      </c>
      <c r="F949" s="398">
        <f t="shared" si="817"/>
        <v>3</v>
      </c>
    </row>
    <row r="950" spans="1:6" s="397" customFormat="1" x14ac:dyDescent="0.3">
      <c r="A950" s="397" t="str">
        <f t="shared" ref="A950" si="838">A928</f>
        <v>Campaigns</v>
      </c>
      <c r="B950" s="397" t="str">
        <f t="shared" si="816"/>
        <v>CAMPAIGNS</v>
      </c>
      <c r="C950" s="398" t="str">
        <f>IF(F950="","",IF(F950=3,INDEX(Report!$A$61:$T$117,E950,20),IF(OR(F950=7,F950=8,F950=9,F950=14,F950=17),TEXT(INDEX(Report!$A$1:$T$57,E950,F950),"0%"),IF(F950=5,TEXT(INDEX(Report!$A$1:$T$57,E950,F950),"$#,##0"),INDEX(Report!$A$1:$T$57,E950,F950)))))</f>
        <v/>
      </c>
      <c r="D950" s="399" t="str">
        <f>IF(F950="","",IF(F950=2,D$1,IF(F950=3,INDEX(Report!$A$1:$T$57,E950,20),INDEX(Report!$A$61:$T$117,E950,F950)-0.2)))</f>
        <v/>
      </c>
      <c r="E950" s="398">
        <f t="shared" si="813"/>
        <v>49</v>
      </c>
      <c r="F950" s="398" t="str">
        <f t="shared" si="817"/>
        <v/>
      </c>
    </row>
    <row r="951" spans="1:6" x14ac:dyDescent="0.3">
      <c r="A951" s="401" t="str">
        <f t="shared" ref="A951" si="839">A929</f>
        <v>Campaigns</v>
      </c>
      <c r="B951" s="401" t="str">
        <f t="shared" si="816"/>
        <v>Nonpartisan or Bipartisan Redistricting to Avoid Gerrymanders</v>
      </c>
      <c r="C951" s="402" t="str">
        <f>IF(F951="","",IF(F951=3,INDEX(Report!$A$61:$T$117,E951,20),IF(OR(F951=7,F951=8,F951=9,F951=14,F951=17),TEXT(INDEX(Report!$A$1:$T$57,E951,F951),"0%"),IF(F951=5,TEXT(INDEX(Report!$A$1:$T$57,E951,F951),"$#,##0"),INDEX(Report!$A$1:$T$57,E951,F951)))))</f>
        <v>No</v>
      </c>
      <c r="D951" s="403">
        <f>IF(F951="","",IF(F951=2,D$1,IF(F951=3,INDEX(Report!$A$1:$T$57,E951,20),INDEX(Report!$A$61:$T$117,E951,F951)-0.2)))</f>
        <v>0</v>
      </c>
      <c r="E951" s="402">
        <f t="shared" si="813"/>
        <v>49</v>
      </c>
      <c r="F951" s="402">
        <f t="shared" si="817"/>
        <v>4</v>
      </c>
    </row>
    <row r="952" spans="1:6" x14ac:dyDescent="0.3">
      <c r="A952" s="401" t="str">
        <f t="shared" ref="A952" si="840">A930</f>
        <v>Campaigns</v>
      </c>
      <c r="B952" s="401" t="str">
        <f t="shared" si="816"/>
        <v>Contribution Limit per 4 Years per Candidate</v>
      </c>
      <c r="C952" s="402" t="str">
        <f>IF(F952="","",IF(F952=3,INDEX(Report!$A$61:$T$117,E952,20),IF(OR(F952=7,F952=8,F952=9,F952=14,F952=17),TEXT(INDEX(Report!$A$1:$T$57,E952,F952),"0%"),IF(F952=5,TEXT(INDEX(Report!$A$1:$T$57,E952,F952),"$#,##0"),INDEX(Report!$A$1:$T$57,E952,F952)))))</f>
        <v>$4,800</v>
      </c>
      <c r="D952" s="403">
        <f>IF(F952="","",IF(F952=2,D$1,IF(F952=3,INDEX(Report!$A$1:$T$57,E952,20),INDEX(Report!$A$61:$T$117,E952,F952)-0.2)))</f>
        <v>2.6</v>
      </c>
      <c r="E952" s="402">
        <f t="shared" si="813"/>
        <v>49</v>
      </c>
      <c r="F952" s="402">
        <f t="shared" si="817"/>
        <v>5</v>
      </c>
    </row>
    <row r="953" spans="1:6" x14ac:dyDescent="0.3">
      <c r="A953" s="401" t="str">
        <f t="shared" ref="A953" si="841">A931</f>
        <v>Campaigns</v>
      </c>
      <c r="B953" s="401" t="str">
        <f t="shared" si="816"/>
        <v>Public Campaign Finance for Governor+Legislature:</v>
      </c>
      <c r="C953" s="402" t="str">
        <f>IF(F953="","",IF(F953=3,INDEX(Report!$A$61:$T$117,E953,20),IF(OR(F953=7,F953=8,F953=9,F953=14,F953=17),TEXT(INDEX(Report!$A$1:$T$57,E953,F953),"0%"),IF(F953=5,TEXT(INDEX(Report!$A$1:$T$57,E953,F953),"$#,##0"),INDEX(Report!$A$1:$T$57,E953,F953)))))</f>
        <v>Neither</v>
      </c>
      <c r="D953" s="403">
        <f>IF(F953="","",IF(F953=2,D$1,IF(F953=3,INDEX(Report!$A$1:$T$57,E953,20),INDEX(Report!$A$61:$T$117,E953,F953)-0.2)))</f>
        <v>0</v>
      </c>
      <c r="E953" s="402">
        <f t="shared" si="813"/>
        <v>49</v>
      </c>
      <c r="F953" s="402">
        <f t="shared" si="817"/>
        <v>6</v>
      </c>
    </row>
    <row r="954" spans="1:6" s="397" customFormat="1" x14ac:dyDescent="0.3">
      <c r="A954" s="397" t="str">
        <f t="shared" ref="A954" si="842">A932</f>
        <v>Turnout</v>
      </c>
      <c r="B954" s="397" t="str">
        <f t="shared" si="816"/>
        <v>TURNOUT</v>
      </c>
      <c r="C954" s="398" t="str">
        <f>IF(F954="","",IF(F954=3,INDEX(Report!$A$61:$T$117,E954,20),IF(OR(F954=7,F954=8,F954=9,F954=14,F954=17),TEXT(INDEX(Report!$A$1:$T$57,E954,F954),"0%"),IF(F954=5,TEXT(INDEX(Report!$A$1:$T$57,E954,F954),"$#,##0"),INDEX(Report!$A$1:$T$57,E954,F954)))))</f>
        <v/>
      </c>
      <c r="D954" s="399" t="str">
        <f>IF(F954="","",IF(F954=2,D$1,IF(F954=3,INDEX(Report!$A$1:$T$57,E954,20),INDEX(Report!$A$61:$T$117,E954,F954)-0.2)))</f>
        <v/>
      </c>
      <c r="E954" s="398">
        <f t="shared" si="813"/>
        <v>49</v>
      </c>
      <c r="F954" s="398" t="str">
        <f t="shared" si="817"/>
        <v/>
      </c>
    </row>
    <row r="955" spans="1:6" x14ac:dyDescent="0.3">
      <c r="A955" s="401" t="str">
        <f t="shared" ref="A955" si="843">A933</f>
        <v>Turnout</v>
      </c>
      <c r="B955" s="401" t="str">
        <f t="shared" si="816"/>
        <v>Turnout: % of Voting-age Citizens: 2020:</v>
      </c>
      <c r="C955" s="402" t="str">
        <f>IF(F955="","",IF(F955=3,INDEX(Report!$A$61:$T$117,E955,20),IF(OR(F955=7,F955=8,F955=9,F955=14,F955=17),TEXT(INDEX(Report!$A$1:$T$57,E955,F955),"0%"),IF(F955=5,TEXT(INDEX(Report!$A$1:$T$57,E955,F955),"$#,##0"),INDEX(Report!$A$1:$T$57,E955,F955)))))</f>
        <v>60%</v>
      </c>
      <c r="D955" s="403">
        <f>IF(F955="","",IF(F955=2,D$1,IF(F955=3,INDEX(Report!$A$1:$T$57,E955,20),INDEX(Report!$A$61:$T$117,E955,F955)-0.2)))</f>
        <v>0.96413219405606254</v>
      </c>
      <c r="E955" s="402">
        <f t="shared" si="813"/>
        <v>49</v>
      </c>
      <c r="F955" s="402">
        <f t="shared" si="817"/>
        <v>7</v>
      </c>
    </row>
    <row r="956" spans="1:6" x14ac:dyDescent="0.3">
      <c r="A956" s="401" t="str">
        <f t="shared" ref="A956" si="844">A934</f>
        <v>Turnout</v>
      </c>
      <c r="B956" s="401" t="str">
        <f t="shared" si="816"/>
        <v>Ratio of 18-24 Turnout to 25+ Turnout: 2020:</v>
      </c>
      <c r="C956" s="402" t="str">
        <f>IF(F956="","",IF(F956=3,INDEX(Report!$A$61:$T$117,E956,20),IF(OR(F956=7,F956=8,F956=9,F956=14,F956=17),TEXT(INDEX(Report!$A$1:$T$57,E956,F956),"0%"),IF(F956=5,TEXT(INDEX(Report!$A$1:$T$57,E956,F956),"$#,##0"),INDEX(Report!$A$1:$T$57,E956,F956)))))</f>
        <v>71%</v>
      </c>
      <c r="D956" s="403">
        <f>IF(F956="","",IF(F956=2,D$1,IF(F956=3,INDEX(Report!$A$1:$T$57,E956,20),INDEX(Report!$A$61:$T$117,E956,F956)-0.2)))</f>
        <v>2.1859776826201953</v>
      </c>
      <c r="E956" s="402">
        <f t="shared" si="813"/>
        <v>49</v>
      </c>
      <c r="F956" s="402">
        <f t="shared" si="817"/>
        <v>8</v>
      </c>
    </row>
    <row r="957" spans="1:6" x14ac:dyDescent="0.3">
      <c r="A957" s="401" t="str">
        <f t="shared" ref="A957" si="845">A935</f>
        <v>Turnout</v>
      </c>
      <c r="B957" s="401" t="str">
        <f t="shared" si="816"/>
        <v>Ratio of Minority Turnout to White Turnout: 2020:</v>
      </c>
      <c r="C957" s="402" t="str">
        <f>IF(F957="","",IF(F957=3,INDEX(Report!$A$61:$T$117,E957,20),IF(OR(F957=7,F957=8,F957=9,F957=14,F957=17),TEXT(INDEX(Report!$A$1:$T$57,E957,F957),"0%"),IF(F957=5,TEXT(INDEX(Report!$A$1:$T$57,E957,F957),"$#,##0"),INDEX(Report!$A$1:$T$57,E957,F957)))))</f>
        <v>94%</v>
      </c>
      <c r="D957" s="403">
        <f>IF(F957="","",IF(F957=2,D$1,IF(F957=3,INDEX(Report!$A$1:$T$57,E957,20),INDEX(Report!$A$61:$T$117,E957,F957)-0.2)))</f>
        <v>4.0658731031882454</v>
      </c>
      <c r="E957" s="402">
        <f t="shared" si="813"/>
        <v>49</v>
      </c>
      <c r="F957" s="402">
        <f t="shared" si="817"/>
        <v>9</v>
      </c>
    </row>
    <row r="958" spans="1:6" s="397" customFormat="1" x14ac:dyDescent="0.3">
      <c r="A958" s="397" t="str">
        <f t="shared" ref="A958" si="846">A936</f>
        <v>Access</v>
      </c>
      <c r="B958" s="397" t="str">
        <f t="shared" si="816"/>
        <v>ACCESS TO VOTING</v>
      </c>
      <c r="C958" s="398" t="str">
        <f>IF(F958="","",IF(F958=3,INDEX(Report!$A$61:$T$117,E958,20),IF(OR(F958=7,F958=8,F958=9,F958=14,F958=17),TEXT(INDEX(Report!$A$1:$T$57,E958,F958),"0%"),IF(F958=5,TEXT(INDEX(Report!$A$1:$T$57,E958,F958),"$#,##0"),INDEX(Report!$A$1:$T$57,E958,F958)))))</f>
        <v/>
      </c>
      <c r="D958" s="399" t="str">
        <f>IF(F958="","",IF(F958=2,D$1,IF(F958=3,INDEX(Report!$A$1:$T$57,E958,20),INDEX(Report!$A$61:$T$117,E958,F958)-0.2)))</f>
        <v/>
      </c>
      <c r="E958" s="398">
        <f t="shared" si="813"/>
        <v>49</v>
      </c>
      <c r="F958" s="398" t="str">
        <f t="shared" si="817"/>
        <v/>
      </c>
    </row>
    <row r="959" spans="1:6" x14ac:dyDescent="0.3">
      <c r="A959" s="401" t="str">
        <f t="shared" ref="A959" si="847">A937</f>
        <v>Access</v>
      </c>
      <c r="B959" s="401" t="str">
        <f t="shared" si="816"/>
        <v>Weekend Early Voting: State Minimum 2021:</v>
      </c>
      <c r="C959" s="402" t="str">
        <f>IF(F959="","",IF(F959=3,INDEX(Report!$A$61:$T$117,E959,20),IF(OR(F959=7,F959=8,F959=9,F959=14,F959=17),TEXT(INDEX(Report!$A$1:$T$57,E959,F959),"0%"),IF(F959=5,TEXT(INDEX(Report!$A$1:$T$57,E959,F959),"$#,##0"),INDEX(Report!$A$1:$T$57,E959,F959)))))</f>
        <v>3 Saturdays 3 hours each: last 3 Sat</v>
      </c>
      <c r="D959" s="403">
        <f>IF(F959="","",IF(F959=2,D$1,IF(F959=3,INDEX(Report!$A$1:$T$57,E959,20),INDEX(Report!$A$61:$T$117,E959,F959)-0.2)))</f>
        <v>3</v>
      </c>
      <c r="E959" s="402">
        <f t="shared" si="813"/>
        <v>49</v>
      </c>
      <c r="F959" s="402">
        <f t="shared" si="817"/>
        <v>10</v>
      </c>
    </row>
    <row r="960" spans="1:6" x14ac:dyDescent="0.3">
      <c r="A960" s="401" t="str">
        <f t="shared" ref="A960" si="848">A938</f>
        <v>Access</v>
      </c>
      <c r="B960" s="401" t="str">
        <f t="shared" si="816"/>
        <v>Access to Vote by Mail (VBM): 2020:</v>
      </c>
      <c r="C960" s="402" t="str">
        <f>IF(F960="","",IF(F960=3,INDEX(Report!$A$61:$T$117,E960,20),IF(OR(F960=7,F960=8,F960=9,F960=14,F960=17),TEXT(INDEX(Report!$A$1:$T$57,E960,F960),"0%"),IF(F960=5,TEXT(INDEX(Report!$A$1:$T$57,E960,F960),"$#,##0"),INDEX(Report!$A$1:$T$57,E960,F960)))))</f>
        <v>VBM for limited reasons</v>
      </c>
      <c r="D960" s="403">
        <f>IF(F960="","",IF(F960=2,D$1,IF(F960=3,INDEX(Report!$A$1:$T$57,E960,20),INDEX(Report!$A$61:$T$117,E960,F960)-0.2)))</f>
        <v>0</v>
      </c>
      <c r="E960" s="402">
        <f t="shared" si="813"/>
        <v>49</v>
      </c>
      <c r="F960" s="402">
        <f t="shared" si="817"/>
        <v>11</v>
      </c>
    </row>
    <row r="961" spans="1:6" x14ac:dyDescent="0.3">
      <c r="A961" s="401" t="str">
        <f t="shared" ref="A961" si="849">A939</f>
        <v>Access</v>
      </c>
      <c r="B961" s="401" t="str">
        <f t="shared" si="816"/>
        <v>Number of Days when Voters Can Cure Signature Problems after Election Day:</v>
      </c>
      <c r="C961" s="402" t="str">
        <f>IF(F961="","",IF(F961=3,INDEX(Report!$A$61:$T$117,E961,20),IF(OR(F961=7,F961=8,F961=9,F961=14,F961=17),TEXT(INDEX(Report!$A$1:$T$57,E961,F961),"0%"),IF(F961=5,TEXT(INDEX(Report!$A$1:$T$57,E961,F961),"$#,##0"),INDEX(Report!$A$1:$T$57,E961,F961)))))</f>
        <v>No cure</v>
      </c>
      <c r="D961" s="403">
        <f>IF(F961="","",IF(F961=2,D$1,IF(F961=3,INDEX(Report!$A$1:$T$57,E961,20),INDEX(Report!$A$61:$T$117,E961,F961)-0.2)))</f>
        <v>0</v>
      </c>
      <c r="E961" s="402">
        <f t="shared" si="813"/>
        <v>49</v>
      </c>
      <c r="F961" s="402">
        <f t="shared" si="817"/>
        <v>12</v>
      </c>
    </row>
    <row r="962" spans="1:6" x14ac:dyDescent="0.3">
      <c r="A962" s="401" t="str">
        <f t="shared" ref="A962" si="850">A940</f>
        <v>Access</v>
      </c>
      <c r="B962" s="401" t="str">
        <f t="shared" si="816"/>
        <v>Do They Maintain VBM List Well with Address Changes &amp; Deaths?</v>
      </c>
      <c r="C962" s="402" t="str">
        <f>IF(F962="","",IF(F962=3,INDEX(Report!$A$61:$T$117,E962,20),IF(OR(F962=7,F962=8,F962=9,F962=14,F962=17),TEXT(INDEX(Report!$A$1:$T$57,E962,F962),"0%"),IF(F962=5,TEXT(INDEX(Report!$A$1:$T$57,E962,F962),"$#,##0"),INDEX(Report!$A$1:$T$57,E962,F962)))))</f>
        <v>No</v>
      </c>
      <c r="D962" s="403">
        <f>IF(F962="","",IF(F962=2,D$1,IF(F962=3,INDEX(Report!$A$1:$T$57,E962,20),INDEX(Report!$A$61:$T$117,E962,F962)-0.2)))</f>
        <v>0</v>
      </c>
      <c r="E962" s="402">
        <f t="shared" si="813"/>
        <v>49</v>
      </c>
      <c r="F962" s="402">
        <f t="shared" si="817"/>
        <v>13</v>
      </c>
    </row>
    <row r="963" spans="1:6" x14ac:dyDescent="0.3">
      <c r="A963" s="401" t="str">
        <f t="shared" ref="A963" si="851">A941</f>
        <v>Access</v>
      </c>
      <c r="B963" s="401" t="str">
        <f t="shared" si="816"/>
        <v>Extent of Review of VBM: Rejection Rate: 2018:</v>
      </c>
      <c r="C963" s="402" t="str">
        <f>IF(F963="","",IF(F963=3,INDEX(Report!$A$61:$T$117,E963,20),IF(OR(F963=7,F963=8,F963=9,F963=14,F963=17),TEXT(INDEX(Report!$A$1:$T$57,E963,F963),"0%"),IF(F963=5,TEXT(INDEX(Report!$A$1:$T$57,E963,F963),"$#,##0"),INDEX(Report!$A$1:$T$57,E963,F963)))))</f>
        <v>2%</v>
      </c>
      <c r="D963" s="403">
        <f>IF(F963="","",IF(F963=2,D$1,IF(F963=3,INDEX(Report!$A$1:$T$57,E963,20),INDEX(Report!$A$61:$T$117,E963,F963)-0.2)))</f>
        <v>5</v>
      </c>
      <c r="E963" s="402">
        <f t="shared" si="813"/>
        <v>49</v>
      </c>
      <c r="F963" s="402">
        <f t="shared" si="817"/>
        <v>14</v>
      </c>
    </row>
    <row r="964" spans="1:6" s="397" customFormat="1" x14ac:dyDescent="0.3">
      <c r="A964" s="397" t="str">
        <f t="shared" ref="A964" si="852">A942</f>
        <v>Checking</v>
      </c>
      <c r="B964" s="397" t="str">
        <f t="shared" si="816"/>
        <v>CHECKING ELECTION RESULTS</v>
      </c>
      <c r="C964" s="398" t="str">
        <f>IF(F964="","",IF(F964=3,INDEX(Report!$A$61:$T$117,E964,20),IF(OR(F964=7,F964=8,F964=9,F964=14,F964=17),TEXT(INDEX(Report!$A$1:$T$57,E964,F964),"0%"),IF(F964=5,TEXT(INDEX(Report!$A$1:$T$57,E964,F964),"$#,##0"),INDEX(Report!$A$1:$T$57,E964,F964)))))</f>
        <v/>
      </c>
      <c r="D964" s="399" t="str">
        <f>IF(F964="","",IF(F964=2,D$1,IF(F964=3,INDEX(Report!$A$1:$T$57,E964,20),INDEX(Report!$A$61:$T$117,E964,F964)-0.2)))</f>
        <v/>
      </c>
      <c r="E964" s="398">
        <f t="shared" si="813"/>
        <v>49</v>
      </c>
      <c r="F964" s="398" t="str">
        <f t="shared" si="817"/>
        <v/>
      </c>
    </row>
    <row r="965" spans="1:6" x14ac:dyDescent="0.3">
      <c r="A965" s="401" t="str">
        <f t="shared" ref="A965" si="853">A943</f>
        <v>Checking</v>
      </c>
      <c r="B965" s="401" t="str">
        <f t="shared" si="816"/>
        <v>Handmarked Paper Ballots or Printed by Touchscreen? 2022:</v>
      </c>
      <c r="C965" s="402" t="str">
        <f>IF(F965="","",IF(F965=3,INDEX(Report!$A$61:$T$117,E965,20),IF(OR(F965=7,F965=8,F965=9,F965=14,F965=17),TEXT(INDEX(Report!$A$1:$T$57,E965,F965),"0%"),IF(F965=5,TEXT(INDEX(Report!$A$1:$T$57,E965,F965),"$#,##0"),INDEX(Report!$A$1:$T$57,E965,F965)))))</f>
        <v>Screen without paper59%. Screen prints27%</v>
      </c>
      <c r="D965" s="403">
        <f>IF(F965="","",IF(F965=2,D$1,IF(F965=3,INDEX(Report!$A$1:$T$57,E965,20),INDEX(Report!$A$61:$T$117,E965,F965)-0.2)))</f>
        <v>1.23</v>
      </c>
      <c r="E965" s="402">
        <f t="shared" si="813"/>
        <v>49</v>
      </c>
      <c r="F965" s="402">
        <f t="shared" si="817"/>
        <v>15</v>
      </c>
    </row>
    <row r="966" spans="1:6" x14ac:dyDescent="0.3">
      <c r="A966" s="401" t="str">
        <f t="shared" ref="A966" si="854">A944</f>
        <v>Checking</v>
      </c>
      <c r="B966" s="401" t="str">
        <f t="shared" si="816"/>
        <v>Do They Audit Results by Hand Tallying Some Ballots?</v>
      </c>
      <c r="C966" s="402" t="str">
        <f>IF(F966="","",IF(F966=3,INDEX(Report!$A$61:$T$117,E966,20),IF(OR(F966=7,F966=8,F966=9,F966=14,F966=17),TEXT(INDEX(Report!$A$1:$T$57,E966,F966),"0%"),IF(F966=5,TEXT(INDEX(Report!$A$1:$T$57,E966,F966),"$#,##0"),INDEX(Report!$A$1:$T$57,E966,F966)))))</f>
        <v>No audit of paperless screens</v>
      </c>
      <c r="D966" s="403">
        <f>IF(F966="","",IF(F966=2,D$1,IF(F966=3,INDEX(Report!$A$1:$T$57,E966,20),INDEX(Report!$A$61:$T$117,E966,F966)-0.2)))</f>
        <v>0</v>
      </c>
      <c r="E966" s="402">
        <f t="shared" si="813"/>
        <v>49</v>
      </c>
      <c r="F966" s="402">
        <f t="shared" si="817"/>
        <v>16</v>
      </c>
    </row>
    <row r="967" spans="1:6" x14ac:dyDescent="0.3">
      <c r="A967" s="401" t="str">
        <f t="shared" ref="A967" si="855">A945</f>
        <v>Checking</v>
      </c>
      <c r="B967" s="401" t="str">
        <f t="shared" si="816"/>
        <v>How Big Is Audit Sample?</v>
      </c>
      <c r="C967" s="402" t="str">
        <f>IF(F967="","",IF(F967=3,INDEX(Report!$A$61:$T$117,E967,20),IF(OR(F967=7,F967=8,F967=9,F967=14,F967=17),TEXT(INDEX(Report!$A$1:$T$57,E967,F967),"0%"),IF(F967=5,TEXT(INDEX(Report!$A$1:$T$57,E967,F967),"$#,##0"),INDEX(Report!$A$1:$T$57,E967,F967)))))</f>
        <v>No audit of paperless screens</v>
      </c>
      <c r="D967" s="403">
        <f>IF(F967="","",IF(F967=2,D$1,IF(F967=3,INDEX(Report!$A$1:$T$57,E967,20),INDEX(Report!$A$61:$T$117,E967,F967)-0.2)))</f>
        <v>0</v>
      </c>
      <c r="E967" s="402">
        <f t="shared" si="813"/>
        <v>49</v>
      </c>
      <c r="F967" s="402">
        <f t="shared" si="817"/>
        <v>17</v>
      </c>
    </row>
    <row r="968" spans="1:6" x14ac:dyDescent="0.3">
      <c r="A968" s="401" t="str">
        <f t="shared" ref="A968" si="856">A946</f>
        <v>Checking</v>
      </c>
      <c r="B968" s="401" t="str">
        <f t="shared" si="816"/>
        <v>Number of Contests Audited:</v>
      </c>
      <c r="C968" s="402" t="str">
        <f>IF(F968="","",IF(F968=3,INDEX(Report!$A$61:$T$117,E968,20),IF(OR(F968=7,F968=8,F968=9,F968=14,F968=17),TEXT(INDEX(Report!$A$1:$T$57,E968,F968),"0%"),IF(F968=5,TEXT(INDEX(Report!$A$1:$T$57,E968,F968),"$#,##0"),INDEX(Report!$A$1:$T$57,E968,F968)))))</f>
        <v>No audit of paperless screens</v>
      </c>
      <c r="D968" s="403">
        <f>IF(F968="","",IF(F968=2,D$1,IF(F968=3,INDEX(Report!$A$1:$T$57,E968,20),INDEX(Report!$A$61:$T$117,E968,F968)-0.2)))</f>
        <v>0</v>
      </c>
      <c r="E968" s="402">
        <f t="shared" si="813"/>
        <v>49</v>
      </c>
      <c r="F968" s="402">
        <f t="shared" si="817"/>
        <v>18</v>
      </c>
    </row>
    <row r="969" spans="1:6" x14ac:dyDescent="0.3">
      <c r="A969" s="401" t="str">
        <f t="shared" ref="A969" si="857">A947</f>
        <v>Checking</v>
      </c>
      <c r="B969" s="401" t="str">
        <f t="shared" si="816"/>
        <v>Can Public Recount with Copies of Ballots?</v>
      </c>
      <c r="C969" s="402" t="str">
        <f>IF(F969="","",IF(F969=3,INDEX(Report!$A$61:$T$117,E969,20),IF(OR(F969=7,F969=8,F969=9,F969=14,F969=17),TEXT(INDEX(Report!$A$1:$T$57,E969,F969),"0%"),IF(F969=5,TEXT(INDEX(Report!$A$1:$T$57,E969,F969),"$#,##0"),INDEX(Report!$A$1:$T$57,E969,F969)))))</f>
        <v>Unknown release policy</v>
      </c>
      <c r="D969" s="403">
        <f>IF(F969="","",IF(F969=2,D$1,IF(F969=3,INDEX(Report!$A$1:$T$57,E969,20),INDEX(Report!$A$61:$T$117,E969,F969)-0.2)))</f>
        <v>3</v>
      </c>
      <c r="E969" s="402">
        <f t="shared" si="813"/>
        <v>49</v>
      </c>
      <c r="F969" s="402">
        <f t="shared" si="817"/>
        <v>19</v>
      </c>
    </row>
    <row r="970" spans="1:6" s="397" customFormat="1" x14ac:dyDescent="0.3">
      <c r="A970" s="397" t="str">
        <f>A948</f>
        <v>State</v>
      </c>
      <c r="B970" s="397" t="str">
        <f>B948</f>
        <v>|</v>
      </c>
      <c r="C970" s="398" t="str">
        <f>IF(F970="","",IF(F970=3,INDEX(Report!$A$61:$T$117,E970,20),IF(OR(F970=7,F970=8,F970=9,F970=14,F970=17),TEXT(INDEX(Report!$A$1:$T$57,E970,F970),"0%"),IF(F970=5,TEXT(INDEX(Report!$A$1:$T$57,E970,F970),"$#,##0"),INDEX(Report!$A$1:$T$57,E970,F970)))))</f>
        <v>Texas</v>
      </c>
      <c r="D970" s="399" t="str">
        <f>IF(F970="","",IF(F970=2,D$1,IF(F970=3,INDEX(Report!$A$1:$T$57,E970,20),INDEX(Report!$A$61:$T$117,E970,F970)-0.2)))</f>
        <v>Score (Scale 0-5)</v>
      </c>
      <c r="E970" s="398">
        <f t="shared" si="813"/>
        <v>50</v>
      </c>
      <c r="F970" s="398">
        <f>IF(F948&lt;&gt;"",F948,"")</f>
        <v>2</v>
      </c>
    </row>
    <row r="971" spans="1:6" s="397" customFormat="1" x14ac:dyDescent="0.3">
      <c r="A971" s="397" t="str">
        <f>A949</f>
        <v>Grade</v>
      </c>
      <c r="B971" s="397" t="str">
        <f t="shared" si="816"/>
        <v>Overall Grade, Total score is on scale 0-80 (item scores are 0-5)</v>
      </c>
      <c r="C971" s="398" t="str">
        <f>IF(F971="","",IF(F971=3,INDEX(Report!$A$61:$T$117,E971,20),IF(OR(F971=7,F971=8,F971=9,F971=14,F971=17),TEXT(INDEX(Report!$A$1:$T$57,E971,F971),"0%"),IF(F971=5,TEXT(INDEX(Report!$A$1:$T$57,E971,F971),"$#,##0"),INDEX(Report!$A$1:$T$57,E971,F971)))))</f>
        <v>B</v>
      </c>
      <c r="D971" s="399">
        <f>IF(F971="","",IF(F971=2,D$1,IF(F971=3,INDEX(Report!$A$1:$T$57,E971,20),INDEX(Report!$A$61:$T$117,E971,F971)-0.2)))</f>
        <v>35.498802595503008</v>
      </c>
      <c r="E971" s="398">
        <f t="shared" si="813"/>
        <v>50</v>
      </c>
      <c r="F971" s="398">
        <f t="shared" si="817"/>
        <v>3</v>
      </c>
    </row>
    <row r="972" spans="1:6" s="397" customFormat="1" x14ac:dyDescent="0.3">
      <c r="A972" s="397" t="str">
        <f t="shared" ref="A972" si="858">A950</f>
        <v>Campaigns</v>
      </c>
      <c r="B972" s="397" t="str">
        <f t="shared" si="816"/>
        <v>CAMPAIGNS</v>
      </c>
      <c r="C972" s="398" t="str">
        <f>IF(F972="","",IF(F972=3,INDEX(Report!$A$61:$T$117,E972,20),IF(OR(F972=7,F972=8,F972=9,F972=14,F972=17),TEXT(INDEX(Report!$A$1:$T$57,E972,F972),"0%"),IF(F972=5,TEXT(INDEX(Report!$A$1:$T$57,E972,F972),"$#,##0"),INDEX(Report!$A$1:$T$57,E972,F972)))))</f>
        <v/>
      </c>
      <c r="D972" s="399" t="str">
        <f>IF(F972="","",IF(F972=2,D$1,IF(F972=3,INDEX(Report!$A$1:$T$57,E972,20),INDEX(Report!$A$61:$T$117,E972,F972)-0.2)))</f>
        <v/>
      </c>
      <c r="E972" s="398">
        <f t="shared" si="813"/>
        <v>50</v>
      </c>
      <c r="F972" s="398" t="str">
        <f t="shared" si="817"/>
        <v/>
      </c>
    </row>
    <row r="973" spans="1:6" x14ac:dyDescent="0.3">
      <c r="A973" s="401" t="str">
        <f t="shared" ref="A973" si="859">A951</f>
        <v>Campaigns</v>
      </c>
      <c r="B973" s="401" t="str">
        <f t="shared" si="816"/>
        <v>Nonpartisan or Bipartisan Redistricting to Avoid Gerrymanders</v>
      </c>
      <c r="C973" s="402" t="str">
        <f>IF(F973="","",IF(F973=3,INDEX(Report!$A$61:$T$117,E973,20),IF(OR(F973=7,F973=8,F973=9,F973=14,F973=17),TEXT(INDEX(Report!$A$1:$T$57,E973,F973),"0%"),IF(F973=5,TEXT(INDEX(Report!$A$1:$T$57,E973,F973),"$#,##0"),INDEX(Report!$A$1:$T$57,E973,F973)))))</f>
        <v>No</v>
      </c>
      <c r="D973" s="403">
        <f>IF(F973="","",IF(F973=2,D$1,IF(F973=3,INDEX(Report!$A$1:$T$57,E973,20),INDEX(Report!$A$61:$T$117,E973,F973)-0.2)))</f>
        <v>0</v>
      </c>
      <c r="E973" s="402">
        <f t="shared" si="813"/>
        <v>50</v>
      </c>
      <c r="F973" s="402">
        <f t="shared" si="817"/>
        <v>4</v>
      </c>
    </row>
    <row r="974" spans="1:6" x14ac:dyDescent="0.3">
      <c r="A974" s="401" t="str">
        <f t="shared" ref="A974" si="860">A952</f>
        <v>Campaigns</v>
      </c>
      <c r="B974" s="401" t="str">
        <f t="shared" si="816"/>
        <v>Contribution Limit per 4 Years per Candidate</v>
      </c>
      <c r="C974" s="402" t="str">
        <f>IF(F974="","",IF(F974=3,INDEX(Report!$A$61:$T$117,E974,20),IF(OR(F974=7,F974=8,F974=9,F974=14,F974=17),TEXT(INDEX(Report!$A$1:$T$57,E974,F974),"0%"),IF(F974=5,TEXT(INDEX(Report!$A$1:$T$57,E974,F974),"$#,##0"),INDEX(Report!$A$1:$T$57,E974,F974)))))</f>
        <v>no limit</v>
      </c>
      <c r="D974" s="403">
        <f>IF(F974="","",IF(F974=2,D$1,IF(F974=3,INDEX(Report!$A$1:$T$57,E974,20),INDEX(Report!$A$61:$T$117,E974,F974)-0.2)))</f>
        <v>0</v>
      </c>
      <c r="E974" s="402">
        <f t="shared" si="813"/>
        <v>50</v>
      </c>
      <c r="F974" s="402">
        <f t="shared" si="817"/>
        <v>5</v>
      </c>
    </row>
    <row r="975" spans="1:6" x14ac:dyDescent="0.3">
      <c r="A975" s="401" t="str">
        <f t="shared" ref="A975" si="861">A953</f>
        <v>Campaigns</v>
      </c>
      <c r="B975" s="401" t="str">
        <f t="shared" si="816"/>
        <v>Public Campaign Finance for Governor+Legislature:</v>
      </c>
      <c r="C975" s="402" t="str">
        <f>IF(F975="","",IF(F975=3,INDEX(Report!$A$61:$T$117,E975,20),IF(OR(F975=7,F975=8,F975=9,F975=14,F975=17),TEXT(INDEX(Report!$A$1:$T$57,E975,F975),"0%"),IF(F975=5,TEXT(INDEX(Report!$A$1:$T$57,E975,F975),"$#,##0"),INDEX(Report!$A$1:$T$57,E975,F975)))))</f>
        <v>Neither</v>
      </c>
      <c r="D975" s="403">
        <f>IF(F975="","",IF(F975=2,D$1,IF(F975=3,INDEX(Report!$A$1:$T$57,E975,20),INDEX(Report!$A$61:$T$117,E975,F975)-0.2)))</f>
        <v>0</v>
      </c>
      <c r="E975" s="402">
        <f t="shared" si="813"/>
        <v>50</v>
      </c>
      <c r="F975" s="402">
        <f t="shared" si="817"/>
        <v>6</v>
      </c>
    </row>
    <row r="976" spans="1:6" s="397" customFormat="1" x14ac:dyDescent="0.3">
      <c r="A976" s="397" t="str">
        <f t="shared" ref="A976" si="862">A954</f>
        <v>Turnout</v>
      </c>
      <c r="B976" s="397" t="str">
        <f t="shared" si="816"/>
        <v>TURNOUT</v>
      </c>
      <c r="C976" s="398" t="str">
        <f>IF(F976="","",IF(F976=3,INDEX(Report!$A$61:$T$117,E976,20),IF(OR(F976=7,F976=8,F976=9,F976=14,F976=17),TEXT(INDEX(Report!$A$1:$T$57,E976,F976),"0%"),IF(F976=5,TEXT(INDEX(Report!$A$1:$T$57,E976,F976),"$#,##0"),INDEX(Report!$A$1:$T$57,E976,F976)))))</f>
        <v/>
      </c>
      <c r="D976" s="399" t="str">
        <f>IF(F976="","",IF(F976=2,D$1,IF(F976=3,INDEX(Report!$A$1:$T$57,E976,20),INDEX(Report!$A$61:$T$117,E976,F976)-0.2)))</f>
        <v/>
      </c>
      <c r="E976" s="398">
        <f t="shared" si="813"/>
        <v>50</v>
      </c>
      <c r="F976" s="398" t="str">
        <f t="shared" si="817"/>
        <v/>
      </c>
    </row>
    <row r="977" spans="1:6" x14ac:dyDescent="0.3">
      <c r="A977" s="401" t="str">
        <f t="shared" ref="A977" si="863">A955</f>
        <v>Turnout</v>
      </c>
      <c r="B977" s="401" t="str">
        <f t="shared" si="816"/>
        <v>Turnout: % of Voting-age Citizens: 2020:</v>
      </c>
      <c r="C977" s="402" t="str">
        <f>IF(F977="","",IF(F977=3,INDEX(Report!$A$61:$T$117,E977,20),IF(OR(F977=7,F977=8,F977=9,F977=14,F977=17),TEXT(INDEX(Report!$A$1:$T$57,E977,F977),"0%"),IF(F977=5,TEXT(INDEX(Report!$A$1:$T$57,E977,F977),"$#,##0"),INDEX(Report!$A$1:$T$57,E977,F977)))))</f>
        <v>60%</v>
      </c>
      <c r="D977" s="403">
        <f>IF(F977="","",IF(F977=2,D$1,IF(F977=3,INDEX(Report!$A$1:$T$57,E977,20),INDEX(Report!$A$61:$T$117,E977,F977)-0.2)))</f>
        <v>1.0875954672550388</v>
      </c>
      <c r="E977" s="402">
        <f t="shared" si="813"/>
        <v>50</v>
      </c>
      <c r="F977" s="402">
        <f t="shared" si="817"/>
        <v>7</v>
      </c>
    </row>
    <row r="978" spans="1:6" x14ac:dyDescent="0.3">
      <c r="A978" s="401" t="str">
        <f t="shared" ref="A978" si="864">A956</f>
        <v>Turnout</v>
      </c>
      <c r="B978" s="401" t="str">
        <f t="shared" si="816"/>
        <v>Ratio of 18-24 Turnout to 25+ Turnout: 2020:</v>
      </c>
      <c r="C978" s="402" t="str">
        <f>IF(F978="","",IF(F978=3,INDEX(Report!$A$61:$T$117,E978,20),IF(OR(F978=7,F978=8,F978=9,F978=14,F978=17),TEXT(INDEX(Report!$A$1:$T$57,E978,F978),"0%"),IF(F978=5,TEXT(INDEX(Report!$A$1:$T$57,E978,F978),"$#,##0"),INDEX(Report!$A$1:$T$57,E978,F978)))))</f>
        <v>65%</v>
      </c>
      <c r="D978" s="403">
        <f>IF(F978="","",IF(F978=2,D$1,IF(F978=3,INDEX(Report!$A$1:$T$57,E978,20),INDEX(Report!$A$61:$T$117,E978,F978)-0.2)))</f>
        <v>1.5294522615661694</v>
      </c>
      <c r="E978" s="402">
        <f t="shared" si="813"/>
        <v>50</v>
      </c>
      <c r="F978" s="402">
        <f t="shared" si="817"/>
        <v>8</v>
      </c>
    </row>
    <row r="979" spans="1:6" x14ac:dyDescent="0.3">
      <c r="A979" s="401" t="str">
        <f t="shared" ref="A979" si="865">A957</f>
        <v>Turnout</v>
      </c>
      <c r="B979" s="401" t="str">
        <f t="shared" si="816"/>
        <v>Ratio of Minority Turnout to White Turnout: 2020:</v>
      </c>
      <c r="C979" s="402" t="str">
        <f>IF(F979="","",IF(F979=3,INDEX(Report!$A$61:$T$117,E979,20),IF(OR(F979=7,F979=8,F979=9,F979=14,F979=17),TEXT(INDEX(Report!$A$1:$T$57,E979,F979),"0%"),IF(F979=5,TEXT(INDEX(Report!$A$1:$T$57,E979,F979),"$#,##0"),INDEX(Report!$A$1:$T$57,E979,F979)))))</f>
        <v>77%</v>
      </c>
      <c r="D979" s="403">
        <f>IF(F979="","",IF(F979=2,D$1,IF(F979=3,INDEX(Report!$A$1:$T$57,E979,20),INDEX(Report!$A$61:$T$117,E979,F979)-0.2)))</f>
        <v>2.4817548666818077</v>
      </c>
      <c r="E979" s="402">
        <f t="shared" si="813"/>
        <v>50</v>
      </c>
      <c r="F979" s="402">
        <f t="shared" si="817"/>
        <v>9</v>
      </c>
    </row>
    <row r="980" spans="1:6" s="397" customFormat="1" x14ac:dyDescent="0.3">
      <c r="A980" s="397" t="str">
        <f t="shared" ref="A980" si="866">A958</f>
        <v>Access</v>
      </c>
      <c r="B980" s="397" t="str">
        <f t="shared" si="816"/>
        <v>ACCESS TO VOTING</v>
      </c>
      <c r="C980" s="398" t="str">
        <f>IF(F980="","",IF(F980=3,INDEX(Report!$A$61:$T$117,E980,20),IF(OR(F980=7,F980=8,F980=9,F980=14,F980=17),TEXT(INDEX(Report!$A$1:$T$57,E980,F980),"0%"),IF(F980=5,TEXT(INDEX(Report!$A$1:$T$57,E980,F980),"$#,##0"),INDEX(Report!$A$1:$T$57,E980,F980)))))</f>
        <v/>
      </c>
      <c r="D980" s="399" t="str">
        <f>IF(F980="","",IF(F980=2,D$1,IF(F980=3,INDEX(Report!$A$1:$T$57,E980,20),INDEX(Report!$A$61:$T$117,E980,F980)-0.2)))</f>
        <v/>
      </c>
      <c r="E980" s="398">
        <f t="shared" si="813"/>
        <v>50</v>
      </c>
      <c r="F980" s="398" t="str">
        <f t="shared" si="817"/>
        <v/>
      </c>
    </row>
    <row r="981" spans="1:6" x14ac:dyDescent="0.3">
      <c r="A981" s="401" t="str">
        <f t="shared" ref="A981" si="867">A959</f>
        <v>Access</v>
      </c>
      <c r="B981" s="401" t="str">
        <f t="shared" si="816"/>
        <v>Weekend Early Voting: State Minimum 2021:</v>
      </c>
      <c r="C981" s="402" t="str">
        <f>IF(F981="","",IF(F981=3,INDEX(Report!$A$61:$T$117,E981,20),IF(OR(F981=7,F981=8,F981=9,F981=14,F981=17),TEXT(INDEX(Report!$A$1:$T$57,E981,F981),"0%"),IF(F981=5,TEXT(INDEX(Report!$A$1:$T$57,E981,F981),"$#,##0"),INDEX(Report!$A$1:$T$57,E981,F981)))))</f>
        <v>No rule</v>
      </c>
      <c r="D981" s="403">
        <f>IF(F981="","",IF(F981=2,D$1,IF(F981=3,INDEX(Report!$A$1:$T$57,E981,20),INDEX(Report!$A$61:$T$117,E981,F981)-0.2)))</f>
        <v>0</v>
      </c>
      <c r="E981" s="402">
        <f t="shared" si="813"/>
        <v>50</v>
      </c>
      <c r="F981" s="402">
        <f t="shared" si="817"/>
        <v>10</v>
      </c>
    </row>
    <row r="982" spans="1:6" x14ac:dyDescent="0.3">
      <c r="A982" s="401" t="str">
        <f t="shared" ref="A982" si="868">A960</f>
        <v>Access</v>
      </c>
      <c r="B982" s="401" t="str">
        <f t="shared" si="816"/>
        <v>Access to Vote by Mail (VBM): 2020:</v>
      </c>
      <c r="C982" s="402" t="str">
        <f>IF(F982="","",IF(F982=3,INDEX(Report!$A$61:$T$117,E982,20),IF(OR(F982=7,F982=8,F982=9,F982=14,F982=17),TEXT(INDEX(Report!$A$1:$T$57,E982,F982),"0%"),IF(F982=5,TEXT(INDEX(Report!$A$1:$T$57,E982,F982),"$#,##0"),INDEX(Report!$A$1:$T$57,E982,F982)))))</f>
        <v>VBM for limited reasons</v>
      </c>
      <c r="D982" s="403">
        <f>IF(F982="","",IF(F982=2,D$1,IF(F982=3,INDEX(Report!$A$1:$T$57,E982,20),INDEX(Report!$A$61:$T$117,E982,F982)-0.2)))</f>
        <v>0</v>
      </c>
      <c r="E982" s="402">
        <f t="shared" si="813"/>
        <v>50</v>
      </c>
      <c r="F982" s="402">
        <f t="shared" si="817"/>
        <v>11</v>
      </c>
    </row>
    <row r="983" spans="1:6" x14ac:dyDescent="0.3">
      <c r="A983" s="401" t="str">
        <f t="shared" ref="A983" si="869">A961</f>
        <v>Access</v>
      </c>
      <c r="B983" s="401" t="str">
        <f t="shared" si="816"/>
        <v>Number of Days when Voters Can Cure Signature Problems after Election Day:</v>
      </c>
      <c r="C983" s="402" t="str">
        <f>IF(F983="","",IF(F983=3,INDEX(Report!$A$61:$T$117,E983,20),IF(OR(F983=7,F983=8,F983=9,F983=14,F983=17),TEXT(INDEX(Report!$A$1:$T$57,E983,F983),"0%"),IF(F983=5,TEXT(INDEX(Report!$A$1:$T$57,E983,F983),"$#,##0"),INDEX(Report!$A$1:$T$57,E983,F983)))))</f>
        <v>No cure</v>
      </c>
      <c r="D983" s="403">
        <f>IF(F983="","",IF(F983=2,D$1,IF(F983=3,INDEX(Report!$A$1:$T$57,E983,20),INDEX(Report!$A$61:$T$117,E983,F983)-0.2)))</f>
        <v>0</v>
      </c>
      <c r="E983" s="402">
        <f t="shared" si="813"/>
        <v>50</v>
      </c>
      <c r="F983" s="402">
        <f t="shared" si="817"/>
        <v>12</v>
      </c>
    </row>
    <row r="984" spans="1:6" x14ac:dyDescent="0.3">
      <c r="A984" s="401" t="str">
        <f t="shared" ref="A984" si="870">A962</f>
        <v>Access</v>
      </c>
      <c r="B984" s="401" t="str">
        <f t="shared" si="816"/>
        <v>Do They Maintain VBM List Well with Address Changes &amp; Deaths?</v>
      </c>
      <c r="C984" s="402" t="str">
        <f>IF(F984="","",IF(F984=3,INDEX(Report!$A$61:$T$117,E984,20),IF(OR(F984=7,F984=8,F984=9,F984=14,F984=17),TEXT(INDEX(Report!$A$1:$T$57,E984,F984),"0%"),IF(F984=5,TEXT(INDEX(Report!$A$1:$T$57,E984,F984),"$#,##0"),INDEX(Report!$A$1:$T$57,E984,F984)))))</f>
        <v>Yes</v>
      </c>
      <c r="D984" s="403">
        <f>IF(F984="","",IF(F984=2,D$1,IF(F984=3,INDEX(Report!$A$1:$T$57,E984,20),INDEX(Report!$A$61:$T$117,E984,F984)-0.2)))</f>
        <v>5</v>
      </c>
      <c r="E984" s="402">
        <f t="shared" si="813"/>
        <v>50</v>
      </c>
      <c r="F984" s="402">
        <f t="shared" si="817"/>
        <v>13</v>
      </c>
    </row>
    <row r="985" spans="1:6" x14ac:dyDescent="0.3">
      <c r="A985" s="401" t="str">
        <f t="shared" ref="A985" si="871">A963</f>
        <v>Access</v>
      </c>
      <c r="B985" s="401" t="str">
        <f t="shared" si="816"/>
        <v>Extent of Review of VBM: Rejection Rate: 2018:</v>
      </c>
      <c r="C985" s="402" t="str">
        <f>IF(F985="","",IF(F985=3,INDEX(Report!$A$61:$T$117,E985,20),IF(OR(F985=7,F985=8,F985=9,F985=14,F985=17),TEXT(INDEX(Report!$A$1:$T$57,E985,F985),"0%"),IF(F985=5,TEXT(INDEX(Report!$A$1:$T$57,E985,F985),"$#,##0"),INDEX(Report!$A$1:$T$57,E985,F985)))))</f>
        <v>2%</v>
      </c>
      <c r="D985" s="403">
        <f>IF(F985="","",IF(F985=2,D$1,IF(F985=3,INDEX(Report!$A$1:$T$57,E985,20),INDEX(Report!$A$61:$T$117,E985,F985)-0.2)))</f>
        <v>5</v>
      </c>
      <c r="E985" s="402">
        <f t="shared" si="813"/>
        <v>50</v>
      </c>
      <c r="F985" s="402">
        <f t="shared" si="817"/>
        <v>14</v>
      </c>
    </row>
    <row r="986" spans="1:6" s="397" customFormat="1" x14ac:dyDescent="0.3">
      <c r="A986" s="397" t="str">
        <f t="shared" ref="A986" si="872">A964</f>
        <v>Checking</v>
      </c>
      <c r="B986" s="397" t="str">
        <f t="shared" si="816"/>
        <v>CHECKING ELECTION RESULTS</v>
      </c>
      <c r="C986" s="398" t="str">
        <f>IF(F986="","",IF(F986=3,INDEX(Report!$A$61:$T$117,E986,20),IF(OR(F986=7,F986=8,F986=9,F986=14,F986=17),TEXT(INDEX(Report!$A$1:$T$57,E986,F986),"0%"),IF(F986=5,TEXT(INDEX(Report!$A$1:$T$57,E986,F986),"$#,##0"),INDEX(Report!$A$1:$T$57,E986,F986)))))</f>
        <v/>
      </c>
      <c r="D986" s="399" t="str">
        <f>IF(F986="","",IF(F986=2,D$1,IF(F986=3,INDEX(Report!$A$1:$T$57,E986,20),INDEX(Report!$A$61:$T$117,E986,F986)-0.2)))</f>
        <v/>
      </c>
      <c r="E986" s="398">
        <f t="shared" si="813"/>
        <v>50</v>
      </c>
      <c r="F986" s="398" t="str">
        <f t="shared" si="817"/>
        <v/>
      </c>
    </row>
    <row r="987" spans="1:6" x14ac:dyDescent="0.3">
      <c r="A987" s="401" t="str">
        <f t="shared" ref="A987" si="873">A965</f>
        <v>Checking</v>
      </c>
      <c r="B987" s="401" t="str">
        <f t="shared" si="816"/>
        <v>Handmarked Paper Ballots or Printed by Touchscreen? 2022:</v>
      </c>
      <c r="C987" s="402" t="str">
        <f>IF(F987="","",IF(F987=3,INDEX(Report!$A$61:$T$117,E987,20),IF(OR(F987=7,F987=8,F987=9,F987=14,F987=17),TEXT(INDEX(Report!$A$1:$T$57,E987,F987),"0%"),IF(F987=5,TEXT(INDEX(Report!$A$1:$T$57,E987,F987),"$#,##0"),INDEX(Report!$A$1:$T$57,E987,F987)))))</f>
        <v>Screen without paper20%. Screen prints67%</v>
      </c>
      <c r="D987" s="403">
        <f>IF(F987="","",IF(F987=2,D$1,IF(F987=3,INDEX(Report!$A$1:$T$57,E987,20),INDEX(Report!$A$61:$T$117,E987,F987)-0.2)))</f>
        <v>2.4</v>
      </c>
      <c r="E987" s="402">
        <f t="shared" ref="E987:E1050" si="874">E965+1</f>
        <v>50</v>
      </c>
      <c r="F987" s="402">
        <f t="shared" si="817"/>
        <v>15</v>
      </c>
    </row>
    <row r="988" spans="1:6" x14ac:dyDescent="0.3">
      <c r="A988" s="401" t="str">
        <f t="shared" ref="A988" si="875">A966</f>
        <v>Checking</v>
      </c>
      <c r="B988" s="401" t="str">
        <f t="shared" si="816"/>
        <v>Do They Audit Results by Hand Tallying Some Ballots?</v>
      </c>
      <c r="C988" s="402" t="str">
        <f>IF(F988="","",IF(F988=3,INDEX(Report!$A$61:$T$117,E988,20),IF(OR(F988=7,F988=8,F988=9,F988=14,F988=17),TEXT(INDEX(Report!$A$1:$T$57,E988,F988),"0%"),IF(F988=5,TEXT(INDEX(Report!$A$1:$T$57,E988,F988),"$#,##0"),INDEX(Report!$A$1:$T$57,E988,F988)))))</f>
        <v>Hand tally</v>
      </c>
      <c r="D988" s="403">
        <f>IF(F988="","",IF(F988=2,D$1,IF(F988=3,INDEX(Report!$A$1:$T$57,E988,20),INDEX(Report!$A$61:$T$117,E988,F988)-0.2)))</f>
        <v>5</v>
      </c>
      <c r="E988" s="402">
        <f t="shared" si="874"/>
        <v>50</v>
      </c>
      <c r="F988" s="402">
        <f t="shared" si="817"/>
        <v>16</v>
      </c>
    </row>
    <row r="989" spans="1:6" x14ac:dyDescent="0.3">
      <c r="A989" s="401" t="str">
        <f t="shared" ref="A989" si="876">A967</f>
        <v>Checking</v>
      </c>
      <c r="B989" s="401" t="str">
        <f t="shared" si="816"/>
        <v>How Big Is Audit Sample?</v>
      </c>
      <c r="C989" s="402" t="str">
        <f>IF(F989="","",IF(F989=3,INDEX(Report!$A$61:$T$117,E989,20),IF(OR(F989=7,F989=8,F989=9,F989=14,F989=17),TEXT(INDEX(Report!$A$1:$T$57,E989,F989),"0%"),IF(F989=5,TEXT(INDEX(Report!$A$1:$T$57,E989,F989),"$#,##0"),INDEX(Report!$A$1:$T$57,E989,F989)))))</f>
        <v>1%</v>
      </c>
      <c r="D989" s="403">
        <f>IF(F989="","",IF(F989=2,D$1,IF(F989=3,INDEX(Report!$A$1:$T$57,E989,20),INDEX(Report!$A$61:$T$117,E989,F989)-0.2)))</f>
        <v>3</v>
      </c>
      <c r="E989" s="402">
        <f t="shared" si="874"/>
        <v>50</v>
      </c>
      <c r="F989" s="402">
        <f t="shared" si="817"/>
        <v>17</v>
      </c>
    </row>
    <row r="990" spans="1:6" x14ac:dyDescent="0.3">
      <c r="A990" s="401" t="str">
        <f t="shared" ref="A990" si="877">A968</f>
        <v>Checking</v>
      </c>
      <c r="B990" s="401" t="str">
        <f t="shared" si="816"/>
        <v>Number of Contests Audited:</v>
      </c>
      <c r="C990" s="402" t="str">
        <f>IF(F990="","",IF(F990=3,INDEX(Report!$A$61:$T$117,E990,20),IF(OR(F990=7,F990=8,F990=9,F990=14,F990=17),TEXT(INDEX(Report!$A$1:$T$57,E990,F990),"0%"),IF(F990=5,TEXT(INDEX(Report!$A$1:$T$57,E990,F990),"$#,##0"),INDEX(Report!$A$1:$T$57,E990,F990)))))</f>
        <v>All</v>
      </c>
      <c r="D990" s="403">
        <f>IF(F990="","",IF(F990=2,D$1,IF(F990=3,INDEX(Report!$A$1:$T$57,E990,20),INDEX(Report!$A$61:$T$117,E990,F990)-0.2)))</f>
        <v>5</v>
      </c>
      <c r="E990" s="402">
        <f t="shared" si="874"/>
        <v>50</v>
      </c>
      <c r="F990" s="402">
        <f t="shared" si="817"/>
        <v>18</v>
      </c>
    </row>
    <row r="991" spans="1:6" x14ac:dyDescent="0.3">
      <c r="A991" s="401" t="str">
        <f t="shared" ref="A991:B991" si="878">A969</f>
        <v>Checking</v>
      </c>
      <c r="B991" s="401" t="str">
        <f t="shared" si="878"/>
        <v>Can Public Recount with Copies of Ballots?</v>
      </c>
      <c r="C991" s="402" t="str">
        <f>IF(F991="","",IF(F991=3,INDEX(Report!$A$61:$T$117,E991,20),IF(OR(F991=7,F991=8,F991=9,F991=14,F991=17),TEXT(INDEX(Report!$A$1:$T$57,E991,F991),"0%"),IF(F991=5,TEXT(INDEX(Report!$A$1:$T$57,E991,F991),"$#,##0"),INDEX(Report!$A$1:$T$57,E991,F991)))))</f>
        <v>Keep+release images &amp; ballots after 22 months. 20% DRE</v>
      </c>
      <c r="D991" s="403">
        <f>IF(F991="","",IF(F991=2,D$1,IF(F991=3,INDEX(Report!$A$1:$T$57,E991,20),INDEX(Report!$A$61:$T$117,E991,F991)-0.2)))</f>
        <v>5</v>
      </c>
      <c r="E991" s="402">
        <f t="shared" si="874"/>
        <v>50</v>
      </c>
      <c r="F991" s="402">
        <f t="shared" ref="F991" si="879">IF(F969&lt;&gt;"",F969,"")</f>
        <v>19</v>
      </c>
    </row>
    <row r="992" spans="1:6" s="397" customFormat="1" x14ac:dyDescent="0.3">
      <c r="A992" s="397" t="str">
        <f>A970</f>
        <v>State</v>
      </c>
      <c r="B992" s="397" t="str">
        <f>B970</f>
        <v>|</v>
      </c>
      <c r="C992" s="398" t="str">
        <f>IF(F992="","",IF(F992=3,INDEX(Report!$A$61:$T$117,E992,20),IF(OR(F992=7,F992=8,F992=9,F992=14,F992=17),TEXT(INDEX(Report!$A$1:$T$57,E992,F992),"0%"),IF(F992=5,TEXT(INDEX(Report!$A$1:$T$57,E992,F992),"$#,##0"),INDEX(Report!$A$1:$T$57,E992,F992)))))</f>
        <v>Utah</v>
      </c>
      <c r="D992" s="399" t="str">
        <f>IF(F992="","",IF(F992=2,D$1,IF(F992=3,INDEX(Report!$A$1:$T$57,E992,20),INDEX(Report!$A$61:$T$117,E992,F992)-0.2)))</f>
        <v>Score (Scale 0-5)</v>
      </c>
      <c r="E992" s="398">
        <f t="shared" si="874"/>
        <v>51</v>
      </c>
      <c r="F992" s="398">
        <f>IF(F970&lt;&gt;"",F970,"")</f>
        <v>2</v>
      </c>
    </row>
    <row r="993" spans="1:6" s="397" customFormat="1" x14ac:dyDescent="0.3">
      <c r="A993" s="397" t="str">
        <f>A971</f>
        <v>Grade</v>
      </c>
      <c r="B993" s="397" t="str">
        <f t="shared" ref="B993:B1013" si="880">B971</f>
        <v>Overall Grade, Total score is on scale 0-80 (item scores are 0-5)</v>
      </c>
      <c r="C993" s="398" t="str">
        <f>IF(F993="","",IF(F993=3,INDEX(Report!$A$61:$T$117,E993,20),IF(OR(F993=7,F993=8,F993=9,F993=14,F993=17),TEXT(INDEX(Report!$A$1:$T$57,E993,F993),"0%"),IF(F993=5,TEXT(INDEX(Report!$A$1:$T$57,E993,F993),"$#,##0"),INDEX(Report!$A$1:$T$57,E993,F993)))))</f>
        <v>A</v>
      </c>
      <c r="D993" s="399">
        <f>IF(F993="","",IF(F993=2,D$1,IF(F993=3,INDEX(Report!$A$1:$T$57,E993,20),INDEX(Report!$A$61:$T$117,E993,F993)-0.2)))</f>
        <v>44.596493281226877</v>
      </c>
      <c r="E993" s="398">
        <f t="shared" si="874"/>
        <v>51</v>
      </c>
      <c r="F993" s="398">
        <f t="shared" ref="F993:F1013" si="881">IF(F971&lt;&gt;"",F971,"")</f>
        <v>3</v>
      </c>
    </row>
    <row r="994" spans="1:6" s="397" customFormat="1" x14ac:dyDescent="0.3">
      <c r="A994" s="397" t="str">
        <f t="shared" ref="A994" si="882">A972</f>
        <v>Campaigns</v>
      </c>
      <c r="B994" s="397" t="str">
        <f t="shared" si="880"/>
        <v>CAMPAIGNS</v>
      </c>
      <c r="C994" s="398" t="str">
        <f>IF(F994="","",IF(F994=3,INDEX(Report!$A$61:$T$117,E994,20),IF(OR(F994=7,F994=8,F994=9,F994=14,F994=17),TEXT(INDEX(Report!$A$1:$T$57,E994,F994),"0%"),IF(F994=5,TEXT(INDEX(Report!$A$1:$T$57,E994,F994),"$#,##0"),INDEX(Report!$A$1:$T$57,E994,F994)))))</f>
        <v/>
      </c>
      <c r="D994" s="399" t="str">
        <f>IF(F994="","",IF(F994=2,D$1,IF(F994=3,INDEX(Report!$A$1:$T$57,E994,20),INDEX(Report!$A$61:$T$117,E994,F994)-0.2)))</f>
        <v/>
      </c>
      <c r="E994" s="398">
        <f t="shared" si="874"/>
        <v>51</v>
      </c>
      <c r="F994" s="398" t="str">
        <f t="shared" si="881"/>
        <v/>
      </c>
    </row>
    <row r="995" spans="1:6" x14ac:dyDescent="0.3">
      <c r="A995" s="401" t="str">
        <f t="shared" ref="A995" si="883">A973</f>
        <v>Campaigns</v>
      </c>
      <c r="B995" s="401" t="str">
        <f t="shared" si="880"/>
        <v>Nonpartisan or Bipartisan Redistricting to Avoid Gerrymanders</v>
      </c>
      <c r="C995" s="402" t="str">
        <f>IF(F995="","",IF(F995=3,INDEX(Report!$A$61:$T$117,E995,20),IF(OR(F995=7,F995=8,F995=9,F995=14,F995=17),TEXT(INDEX(Report!$A$1:$T$57,E995,F995),"0%"),IF(F995=5,TEXT(INDEX(Report!$A$1:$T$57,E995,F995),"$#,##0"),INDEX(Report!$A$1:$T$57,E995,F995)))))</f>
        <v>Gov. names tiebreaker</v>
      </c>
      <c r="D995" s="403">
        <f>IF(F995="","",IF(F995=2,D$1,IF(F995=3,INDEX(Report!$A$1:$T$57,E995,20),INDEX(Report!$A$61:$T$117,E995,F995)-0.2)))</f>
        <v>0</v>
      </c>
      <c r="E995" s="402">
        <f t="shared" si="874"/>
        <v>51</v>
      </c>
      <c r="F995" s="402">
        <f t="shared" si="881"/>
        <v>4</v>
      </c>
    </row>
    <row r="996" spans="1:6" x14ac:dyDescent="0.3">
      <c r="A996" s="401" t="str">
        <f t="shared" ref="A996" si="884">A974</f>
        <v>Campaigns</v>
      </c>
      <c r="B996" s="401" t="str">
        <f t="shared" si="880"/>
        <v>Contribution Limit per 4 Years per Candidate</v>
      </c>
      <c r="C996" s="402" t="str">
        <f>IF(F996="","",IF(F996=3,INDEX(Report!$A$61:$T$117,E996,20),IF(OR(F996=7,F996=8,F996=9,F996=14,F996=17),TEXT(INDEX(Report!$A$1:$T$57,E996,F996),"0%"),IF(F996=5,TEXT(INDEX(Report!$A$1:$T$57,E996,F996),"$#,##0"),INDEX(Report!$A$1:$T$57,E996,F996)))))</f>
        <v>no limit</v>
      </c>
      <c r="D996" s="403">
        <f>IF(F996="","",IF(F996=2,D$1,IF(F996=3,INDEX(Report!$A$1:$T$57,E996,20),INDEX(Report!$A$61:$T$117,E996,F996)-0.2)))</f>
        <v>0</v>
      </c>
      <c r="E996" s="402">
        <f t="shared" si="874"/>
        <v>51</v>
      </c>
      <c r="F996" s="402">
        <f t="shared" si="881"/>
        <v>5</v>
      </c>
    </row>
    <row r="997" spans="1:6" x14ac:dyDescent="0.3">
      <c r="A997" s="401" t="str">
        <f t="shared" ref="A997" si="885">A975</f>
        <v>Campaigns</v>
      </c>
      <c r="B997" s="401" t="str">
        <f t="shared" si="880"/>
        <v>Public Campaign Finance for Governor+Legislature:</v>
      </c>
      <c r="C997" s="402" t="str">
        <f>IF(F997="","",IF(F997=3,INDEX(Report!$A$61:$T$117,E997,20),IF(OR(F997=7,F997=8,F997=9,F997=14,F997=17),TEXT(INDEX(Report!$A$1:$T$57,E997,F997),"0%"),IF(F997=5,TEXT(INDEX(Report!$A$1:$T$57,E997,F997),"$#,##0"),INDEX(Report!$A$1:$T$57,E997,F997)))))</f>
        <v>Neither</v>
      </c>
      <c r="D997" s="403">
        <f>IF(F997="","",IF(F997=2,D$1,IF(F997=3,INDEX(Report!$A$1:$T$57,E997,20),INDEX(Report!$A$61:$T$117,E997,F997)-0.2)))</f>
        <v>0</v>
      </c>
      <c r="E997" s="402">
        <f t="shared" si="874"/>
        <v>51</v>
      </c>
      <c r="F997" s="402">
        <f t="shared" si="881"/>
        <v>6</v>
      </c>
    </row>
    <row r="998" spans="1:6" s="397" customFormat="1" x14ac:dyDescent="0.3">
      <c r="A998" s="397" t="str">
        <f t="shared" ref="A998" si="886">A976</f>
        <v>Turnout</v>
      </c>
      <c r="B998" s="397" t="str">
        <f t="shared" si="880"/>
        <v>TURNOUT</v>
      </c>
      <c r="C998" s="398" t="str">
        <f>IF(F998="","",IF(F998=3,INDEX(Report!$A$61:$T$117,E998,20),IF(OR(F998=7,F998=8,F998=9,F998=14,F998=17),TEXT(INDEX(Report!$A$1:$T$57,E998,F998),"0%"),IF(F998=5,TEXT(INDEX(Report!$A$1:$T$57,E998,F998),"$#,##0"),INDEX(Report!$A$1:$T$57,E998,F998)))))</f>
        <v/>
      </c>
      <c r="D998" s="399" t="str">
        <f>IF(F998="","",IF(F998=2,D$1,IF(F998=3,INDEX(Report!$A$1:$T$57,E998,20),INDEX(Report!$A$61:$T$117,E998,F998)-0.2)))</f>
        <v/>
      </c>
      <c r="E998" s="398">
        <f t="shared" si="874"/>
        <v>51</v>
      </c>
      <c r="F998" s="398" t="str">
        <f t="shared" si="881"/>
        <v/>
      </c>
    </row>
    <row r="999" spans="1:6" x14ac:dyDescent="0.3">
      <c r="A999" s="401" t="str">
        <f t="shared" ref="A999" si="887">A977</f>
        <v>Turnout</v>
      </c>
      <c r="B999" s="401" t="str">
        <f t="shared" si="880"/>
        <v>Turnout: % of Voting-age Citizens: 2020:</v>
      </c>
      <c r="C999" s="402" t="str">
        <f>IF(F999="","",IF(F999=3,INDEX(Report!$A$61:$T$117,E999,20),IF(OR(F999=7,F999=8,F999=9,F999=14,F999=17),TEXT(INDEX(Report!$A$1:$T$57,E999,F999),"0%"),IF(F999=5,TEXT(INDEX(Report!$A$1:$T$57,E999,F999),"$#,##0"),INDEX(Report!$A$1:$T$57,E999,F999)))))</f>
        <v>69%</v>
      </c>
      <c r="D999" s="403">
        <f>IF(F999="","",IF(F999=2,D$1,IF(F999=3,INDEX(Report!$A$1:$T$57,E999,20),INDEX(Report!$A$61:$T$117,E999,F999)-0.2)))</f>
        <v>2.8394626046152687</v>
      </c>
      <c r="E999" s="402">
        <f t="shared" si="874"/>
        <v>51</v>
      </c>
      <c r="F999" s="402">
        <f t="shared" si="881"/>
        <v>7</v>
      </c>
    </row>
    <row r="1000" spans="1:6" x14ac:dyDescent="0.3">
      <c r="A1000" s="401" t="str">
        <f t="shared" ref="A1000" si="888">A978</f>
        <v>Turnout</v>
      </c>
      <c r="B1000" s="401" t="str">
        <f t="shared" si="880"/>
        <v>Ratio of 18-24 Turnout to 25+ Turnout: 2020:</v>
      </c>
      <c r="C1000" s="402" t="str">
        <f>IF(F1000="","",IF(F1000=3,INDEX(Report!$A$61:$T$117,E1000,20),IF(OR(F1000=7,F1000=8,F1000=9,F1000=14,F1000=17),TEXT(INDEX(Report!$A$1:$T$57,E1000,F1000),"0%"),IF(F1000=5,TEXT(INDEX(Report!$A$1:$T$57,E1000,F1000),"$#,##0"),INDEX(Report!$A$1:$T$57,E1000,F1000)))))</f>
        <v>75%</v>
      </c>
      <c r="D1000" s="403">
        <f>IF(F1000="","",IF(F1000=2,D$1,IF(F1000=3,INDEX(Report!$A$1:$T$57,E1000,20),INDEX(Report!$A$61:$T$117,E1000,F1000)-0.2)))</f>
        <v>2.5640841727849555</v>
      </c>
      <c r="E1000" s="402">
        <f t="shared" si="874"/>
        <v>51</v>
      </c>
      <c r="F1000" s="402">
        <f t="shared" si="881"/>
        <v>8</v>
      </c>
    </row>
    <row r="1001" spans="1:6" x14ac:dyDescent="0.3">
      <c r="A1001" s="401" t="str">
        <f t="shared" ref="A1001" si="889">A979</f>
        <v>Turnout</v>
      </c>
      <c r="B1001" s="401" t="str">
        <f t="shared" si="880"/>
        <v>Ratio of Minority Turnout to White Turnout: 2020:</v>
      </c>
      <c r="C1001" s="402" t="str">
        <f>IF(F1001="","",IF(F1001=3,INDEX(Report!$A$61:$T$117,E1001,20),IF(OR(F1001=7,F1001=8,F1001=9,F1001=14,F1001=17),TEXT(INDEX(Report!$A$1:$T$57,E1001,F1001),"0%"),IF(F1001=5,TEXT(INDEX(Report!$A$1:$T$57,E1001,F1001),"$#,##0"),INDEX(Report!$A$1:$T$57,E1001,F1001)))))</f>
        <v>81%</v>
      </c>
      <c r="D1001" s="403">
        <f>IF(F1001="","",IF(F1001=2,D$1,IF(F1001=3,INDEX(Report!$A$1:$T$57,E1001,20),INDEX(Report!$A$61:$T$117,E1001,F1001)-0.2)))</f>
        <v>2.7929465038266503</v>
      </c>
      <c r="E1001" s="402">
        <f t="shared" si="874"/>
        <v>51</v>
      </c>
      <c r="F1001" s="402">
        <f t="shared" si="881"/>
        <v>9</v>
      </c>
    </row>
    <row r="1002" spans="1:6" s="397" customFormat="1" x14ac:dyDescent="0.3">
      <c r="A1002" s="397" t="str">
        <f t="shared" ref="A1002" si="890">A980</f>
        <v>Access</v>
      </c>
      <c r="B1002" s="397" t="str">
        <f t="shared" si="880"/>
        <v>ACCESS TO VOTING</v>
      </c>
      <c r="C1002" s="398" t="str">
        <f>IF(F1002="","",IF(F1002=3,INDEX(Report!$A$61:$T$117,E1002,20),IF(OR(F1002=7,F1002=8,F1002=9,F1002=14,F1002=17),TEXT(INDEX(Report!$A$1:$T$57,E1002,F1002),"0%"),IF(F1002=5,TEXT(INDEX(Report!$A$1:$T$57,E1002,F1002),"$#,##0"),INDEX(Report!$A$1:$T$57,E1002,F1002)))))</f>
        <v/>
      </c>
      <c r="D1002" s="399" t="str">
        <f>IF(F1002="","",IF(F1002=2,D$1,IF(F1002=3,INDEX(Report!$A$1:$T$57,E1002,20),INDEX(Report!$A$61:$T$117,E1002,F1002)-0.2)))</f>
        <v/>
      </c>
      <c r="E1002" s="398">
        <f t="shared" si="874"/>
        <v>51</v>
      </c>
      <c r="F1002" s="398" t="str">
        <f t="shared" si="881"/>
        <v/>
      </c>
    </row>
    <row r="1003" spans="1:6" x14ac:dyDescent="0.3">
      <c r="A1003" s="401" t="str">
        <f t="shared" ref="A1003" si="891">A981</f>
        <v>Access</v>
      </c>
      <c r="B1003" s="401" t="str">
        <f t="shared" si="880"/>
        <v>Weekend Early Voting: State Minimum 2021:</v>
      </c>
      <c r="C1003" s="402" t="str">
        <f>IF(F1003="","",IF(F1003=3,INDEX(Report!$A$61:$T$117,E1003,20),IF(OR(F1003=7,F1003=8,F1003=9,F1003=14,F1003=17),TEXT(INDEX(Report!$A$1:$T$57,E1003,F1003),"0%"),IF(F1003=5,TEXT(INDEX(Report!$A$1:$T$57,E1003,F1003),"$#,##0"),INDEX(Report!$A$1:$T$57,E1003,F1003)))))</f>
        <v>No rule</v>
      </c>
      <c r="D1003" s="403">
        <f>IF(F1003="","",IF(F1003=2,D$1,IF(F1003=3,INDEX(Report!$A$1:$T$57,E1003,20),INDEX(Report!$A$61:$T$117,E1003,F1003)-0.2)))</f>
        <v>0</v>
      </c>
      <c r="E1003" s="402">
        <f t="shared" si="874"/>
        <v>51</v>
      </c>
      <c r="F1003" s="402">
        <f t="shared" si="881"/>
        <v>10</v>
      </c>
    </row>
    <row r="1004" spans="1:6" x14ac:dyDescent="0.3">
      <c r="A1004" s="401" t="str">
        <f t="shared" ref="A1004" si="892">A982</f>
        <v>Access</v>
      </c>
      <c r="B1004" s="401" t="str">
        <f t="shared" si="880"/>
        <v>Access to Vote by Mail (VBM): 2020:</v>
      </c>
      <c r="C1004" s="402" t="str">
        <f>IF(F1004="","",IF(F1004=3,INDEX(Report!$A$61:$T$117,E1004,20),IF(OR(F1004=7,F1004=8,F1004=9,F1004=14,F1004=17),TEXT(INDEX(Report!$A$1:$T$57,E1004,F1004),"0%"),IF(F1004=5,TEXT(INDEX(Report!$A$1:$T$57,E1004,F1004),"$#,##0"),INDEX(Report!$A$1:$T$57,E1004,F1004)))))</f>
        <v>Broad VBM: Ballot sent to all</v>
      </c>
      <c r="D1004" s="403">
        <f>IF(F1004="","",IF(F1004=2,D$1,IF(F1004=3,INDEX(Report!$A$1:$T$57,E1004,20),INDEX(Report!$A$61:$T$117,E1004,F1004)-0.2)))</f>
        <v>4</v>
      </c>
      <c r="E1004" s="402">
        <f t="shared" si="874"/>
        <v>51</v>
      </c>
      <c r="F1004" s="402">
        <f t="shared" si="881"/>
        <v>11</v>
      </c>
    </row>
    <row r="1005" spans="1:6" x14ac:dyDescent="0.3">
      <c r="A1005" s="401" t="str">
        <f t="shared" ref="A1005" si="893">A983</f>
        <v>Access</v>
      </c>
      <c r="B1005" s="401" t="str">
        <f t="shared" si="880"/>
        <v>Number of Days when Voters Can Cure Signature Problems after Election Day:</v>
      </c>
      <c r="C1005" s="402">
        <f>IF(F1005="","",IF(F1005=3,INDEX(Report!$A$61:$T$117,E1005,20),IF(OR(F1005=7,F1005=8,F1005=9,F1005=14,F1005=17),TEXT(INDEX(Report!$A$1:$T$57,E1005,F1005),"0%"),IF(F1005=5,TEXT(INDEX(Report!$A$1:$T$57,E1005,F1005),"$#,##0"),INDEX(Report!$A$1:$T$57,E1005,F1005)))))</f>
        <v>6</v>
      </c>
      <c r="D1005" s="403">
        <f>IF(F1005="","",IF(F1005=2,D$1,IF(F1005=3,INDEX(Report!$A$1:$T$57,E1005,20),INDEX(Report!$A$61:$T$117,E1005,F1005)-0.2)))</f>
        <v>4.4000000000000004</v>
      </c>
      <c r="E1005" s="402">
        <f t="shared" si="874"/>
        <v>51</v>
      </c>
      <c r="F1005" s="402">
        <f t="shared" si="881"/>
        <v>12</v>
      </c>
    </row>
    <row r="1006" spans="1:6" x14ac:dyDescent="0.3">
      <c r="A1006" s="401" t="str">
        <f t="shared" ref="A1006" si="894">A984</f>
        <v>Access</v>
      </c>
      <c r="B1006" s="401" t="str">
        <f t="shared" si="880"/>
        <v>Do They Maintain VBM List Well with Address Changes &amp; Deaths?</v>
      </c>
      <c r="C1006" s="402" t="str">
        <f>IF(F1006="","",IF(F1006=3,INDEX(Report!$A$61:$T$117,E1006,20),IF(OR(F1006=7,F1006=8,F1006=9,F1006=14,F1006=17),TEXT(INDEX(Report!$A$1:$T$57,E1006,F1006),"0%"),IF(F1006=5,TEXT(INDEX(Report!$A$1:$T$57,E1006,F1006),"$#,##0"),INDEX(Report!$A$1:$T$57,E1006,F1006)))))</f>
        <v>Yes</v>
      </c>
      <c r="D1006" s="403">
        <f>IF(F1006="","",IF(F1006=2,D$1,IF(F1006=3,INDEX(Report!$A$1:$T$57,E1006,20),INDEX(Report!$A$61:$T$117,E1006,F1006)-0.2)))</f>
        <v>5</v>
      </c>
      <c r="E1006" s="402">
        <f t="shared" si="874"/>
        <v>51</v>
      </c>
      <c r="F1006" s="402">
        <f t="shared" si="881"/>
        <v>13</v>
      </c>
    </row>
    <row r="1007" spans="1:6" x14ac:dyDescent="0.3">
      <c r="A1007" s="401" t="str">
        <f t="shared" ref="A1007" si="895">A985</f>
        <v>Access</v>
      </c>
      <c r="B1007" s="401" t="str">
        <f t="shared" si="880"/>
        <v>Extent of Review of VBM: Rejection Rate: 2018:</v>
      </c>
      <c r="C1007" s="402" t="str">
        <f>IF(F1007="","",IF(F1007=3,INDEX(Report!$A$61:$T$117,E1007,20),IF(OR(F1007=7,F1007=8,F1007=9,F1007=14,F1007=17),TEXT(INDEX(Report!$A$1:$T$57,E1007,F1007),"0%"),IF(F1007=5,TEXT(INDEX(Report!$A$1:$T$57,E1007,F1007),"$#,##0"),INDEX(Report!$A$1:$T$57,E1007,F1007)))))</f>
        <v>1%</v>
      </c>
      <c r="D1007" s="403">
        <f>IF(F1007="","",IF(F1007=2,D$1,IF(F1007=3,INDEX(Report!$A$1:$T$57,E1007,20),INDEX(Report!$A$61:$T$117,E1007,F1007)-0.2)))</f>
        <v>3</v>
      </c>
      <c r="E1007" s="402">
        <f t="shared" si="874"/>
        <v>51</v>
      </c>
      <c r="F1007" s="402">
        <f t="shared" si="881"/>
        <v>14</v>
      </c>
    </row>
    <row r="1008" spans="1:6" s="397" customFormat="1" x14ac:dyDescent="0.3">
      <c r="A1008" s="397" t="str">
        <f t="shared" ref="A1008" si="896">A986</f>
        <v>Checking</v>
      </c>
      <c r="B1008" s="397" t="str">
        <f t="shared" si="880"/>
        <v>CHECKING ELECTION RESULTS</v>
      </c>
      <c r="C1008" s="398" t="str">
        <f>IF(F1008="","",IF(F1008=3,INDEX(Report!$A$61:$T$117,E1008,20),IF(OR(F1008=7,F1008=8,F1008=9,F1008=14,F1008=17),TEXT(INDEX(Report!$A$1:$T$57,E1008,F1008),"0%"),IF(F1008=5,TEXT(INDEX(Report!$A$1:$T$57,E1008,F1008),"$#,##0"),INDEX(Report!$A$1:$T$57,E1008,F1008)))))</f>
        <v/>
      </c>
      <c r="D1008" s="399" t="str">
        <f>IF(F1008="","",IF(F1008=2,D$1,IF(F1008=3,INDEX(Report!$A$1:$T$57,E1008,20),INDEX(Report!$A$61:$T$117,E1008,F1008)-0.2)))</f>
        <v/>
      </c>
      <c r="E1008" s="398">
        <f t="shared" si="874"/>
        <v>51</v>
      </c>
      <c r="F1008" s="398" t="str">
        <f t="shared" si="881"/>
        <v/>
      </c>
    </row>
    <row r="1009" spans="1:6" x14ac:dyDescent="0.3">
      <c r="A1009" s="401" t="str">
        <f t="shared" ref="A1009" si="897">A987</f>
        <v>Checking</v>
      </c>
      <c r="B1009" s="401" t="str">
        <f t="shared" si="880"/>
        <v>Handmarked Paper Ballots or Printed by Touchscreen? 2022:</v>
      </c>
      <c r="C1009" s="402" t="str">
        <f>IF(F1009="","",IF(F1009=3,INDEX(Report!$A$61:$T$117,E1009,20),IF(OR(F1009=7,F1009=8,F1009=9,F1009=14,F1009=17),TEXT(INDEX(Report!$A$1:$T$57,E1009,F1009),"0%"),IF(F1009=5,TEXT(INDEX(Report!$A$1:$T$57,E1009,F1009),"$#,##0"),INDEX(Report!$A$1:$T$57,E1009,F1009)))))</f>
        <v>Handmark. Touchscreen can print ballot for accessibility</v>
      </c>
      <c r="D1009" s="403">
        <f>IF(F1009="","",IF(F1009=2,D$1,IF(F1009=3,INDEX(Report!$A$1:$T$57,E1009,20),INDEX(Report!$A$61:$T$117,E1009,F1009)-0.2)))</f>
        <v>5</v>
      </c>
      <c r="E1009" s="402">
        <f t="shared" si="874"/>
        <v>51</v>
      </c>
      <c r="F1009" s="402">
        <f t="shared" si="881"/>
        <v>15</v>
      </c>
    </row>
    <row r="1010" spans="1:6" x14ac:dyDescent="0.3">
      <c r="A1010" s="401" t="str">
        <f t="shared" ref="A1010" si="898">A988</f>
        <v>Checking</v>
      </c>
      <c r="B1010" s="401" t="str">
        <f t="shared" si="880"/>
        <v>Do They Audit Results by Hand Tallying Some Ballots?</v>
      </c>
      <c r="C1010" s="402" t="str">
        <f>IF(F1010="","",IF(F1010=3,INDEX(Report!$A$61:$T$117,E1010,20),IF(OR(F1010=7,F1010=8,F1010=9,F1010=14,F1010=17),TEXT(INDEX(Report!$A$1:$T$57,E1010,F1010),"0%"),IF(F1010=5,TEXT(INDEX(Report!$A$1:$T$57,E1010,F1010),"$#,##0"),INDEX(Report!$A$1:$T$57,E1010,F1010)))))</f>
        <v>Hand tally</v>
      </c>
      <c r="D1010" s="403">
        <f>IF(F1010="","",IF(F1010=2,D$1,IF(F1010=3,INDEX(Report!$A$1:$T$57,E1010,20),INDEX(Report!$A$61:$T$117,E1010,F1010)-0.2)))</f>
        <v>5</v>
      </c>
      <c r="E1010" s="402">
        <f t="shared" si="874"/>
        <v>51</v>
      </c>
      <c r="F1010" s="402">
        <f t="shared" si="881"/>
        <v>16</v>
      </c>
    </row>
    <row r="1011" spans="1:6" x14ac:dyDescent="0.3">
      <c r="A1011" s="401" t="str">
        <f t="shared" ref="A1011" si="899">A989</f>
        <v>Checking</v>
      </c>
      <c r="B1011" s="401" t="str">
        <f t="shared" si="880"/>
        <v>How Big Is Audit Sample?</v>
      </c>
      <c r="C1011" s="402" t="str">
        <f>IF(F1011="","",IF(F1011=3,INDEX(Report!$A$61:$T$117,E1011,20),IF(OR(F1011=7,F1011=8,F1011=9,F1011=14,F1011=17),TEXT(INDEX(Report!$A$1:$T$57,E1011,F1011),"0%"),IF(F1011=5,TEXT(INDEX(Report!$A$1:$T$57,E1011,F1011),"$#,##0"),INDEX(Report!$A$1:$T$57,E1011,F1011)))))</f>
        <v>1%</v>
      </c>
      <c r="D1011" s="403">
        <f>IF(F1011="","",IF(F1011=2,D$1,IF(F1011=3,INDEX(Report!$A$1:$T$57,E1011,20),INDEX(Report!$A$61:$T$117,E1011,F1011)-0.2)))</f>
        <v>3</v>
      </c>
      <c r="E1011" s="402">
        <f t="shared" si="874"/>
        <v>51</v>
      </c>
      <c r="F1011" s="402">
        <f t="shared" si="881"/>
        <v>17</v>
      </c>
    </row>
    <row r="1012" spans="1:6" x14ac:dyDescent="0.3">
      <c r="A1012" s="401" t="str">
        <f t="shared" ref="A1012" si="900">A990</f>
        <v>Checking</v>
      </c>
      <c r="B1012" s="401" t="str">
        <f t="shared" si="880"/>
        <v>Number of Contests Audited:</v>
      </c>
      <c r="C1012" s="402" t="str">
        <f>IF(F1012="","",IF(F1012=3,INDEX(Report!$A$61:$T$117,E1012,20),IF(OR(F1012=7,F1012=8,F1012=9,F1012=14,F1012=17),TEXT(INDEX(Report!$A$1:$T$57,E1012,F1012),"0%"),IF(F1012=5,TEXT(INDEX(Report!$A$1:$T$57,E1012,F1012),"$#,##0"),INDEX(Report!$A$1:$T$57,E1012,F1012)))))</f>
        <v>All ex.Judge</v>
      </c>
      <c r="D1012" s="403">
        <f>IF(F1012="","",IF(F1012=2,D$1,IF(F1012=3,INDEX(Report!$A$1:$T$57,E1012,20),INDEX(Report!$A$61:$T$117,E1012,F1012)-0.2)))</f>
        <v>5</v>
      </c>
      <c r="E1012" s="402">
        <f t="shared" si="874"/>
        <v>51</v>
      </c>
      <c r="F1012" s="402">
        <f t="shared" si="881"/>
        <v>18</v>
      </c>
    </row>
    <row r="1013" spans="1:6" x14ac:dyDescent="0.3">
      <c r="A1013" s="401" t="str">
        <f t="shared" ref="A1013" si="901">A991</f>
        <v>Checking</v>
      </c>
      <c r="B1013" s="401" t="str">
        <f t="shared" si="880"/>
        <v>Can Public Recount with Copies of Ballots?</v>
      </c>
      <c r="C1013" s="402" t="str">
        <f>IF(F1013="","",IF(F1013=3,INDEX(Report!$A$61:$T$117,E1013,20),IF(OR(F1013=7,F1013=8,F1013=9,F1013=14,F1013=17),TEXT(INDEX(Report!$A$1:$T$57,E1013,F1013),"0%"),IF(F1013=5,TEXT(INDEX(Report!$A$1:$T$57,E1013,F1013),"$#,##0"),INDEX(Report!$A$1:$T$57,E1013,F1013)))))</f>
        <v>No ballots. Availability of images unknown</v>
      </c>
      <c r="D1013" s="403">
        <f>IF(F1013="","",IF(F1013=2,D$1,IF(F1013=3,INDEX(Report!$A$1:$T$57,E1013,20),INDEX(Report!$A$61:$T$117,E1013,F1013)-0.2)))</f>
        <v>2</v>
      </c>
      <c r="E1013" s="402">
        <f t="shared" si="874"/>
        <v>51</v>
      </c>
      <c r="F1013" s="402">
        <f t="shared" si="881"/>
        <v>19</v>
      </c>
    </row>
    <row r="1014" spans="1:6" s="397" customFormat="1" x14ac:dyDescent="0.3">
      <c r="A1014" s="397" t="str">
        <f>A992</f>
        <v>State</v>
      </c>
      <c r="B1014" s="397" t="str">
        <f>B992</f>
        <v>|</v>
      </c>
      <c r="C1014" s="398" t="str">
        <f>IF(F1014="","",IF(F1014=3,INDEX(Report!$A$61:$T$117,E1014,20),IF(OR(F1014=7,F1014=8,F1014=9,F1014=14,F1014=17),TEXT(INDEX(Report!$A$1:$T$57,E1014,F1014),"0%"),IF(F1014=5,TEXT(INDEX(Report!$A$1:$T$57,E1014,F1014),"$#,##0"),INDEX(Report!$A$1:$T$57,E1014,F1014)))))</f>
        <v>Vermont</v>
      </c>
      <c r="D1014" s="399" t="str">
        <f>IF(F1014="","",IF(F1014=2,D$1,IF(F1014=3,INDEX(Report!$A$1:$T$57,E1014,20),INDEX(Report!$A$61:$T$117,E1014,F1014)-0.2)))</f>
        <v>Score (Scale 0-5)</v>
      </c>
      <c r="E1014" s="398">
        <f t="shared" si="874"/>
        <v>52</v>
      </c>
      <c r="F1014" s="398">
        <f>IF(F992&lt;&gt;"",F992,"")</f>
        <v>2</v>
      </c>
    </row>
    <row r="1015" spans="1:6" s="397" customFormat="1" x14ac:dyDescent="0.3">
      <c r="A1015" s="397" t="str">
        <f>A993</f>
        <v>Grade</v>
      </c>
      <c r="B1015" s="397" t="str">
        <f t="shared" ref="B1015:B1035" si="902">B993</f>
        <v>Overall Grade, Total score is on scale 0-80 (item scores are 0-5)</v>
      </c>
      <c r="C1015" s="398" t="str">
        <f>IF(F1015="","",IF(F1015=3,INDEX(Report!$A$61:$T$117,E1015,20),IF(OR(F1015=7,F1015=8,F1015=9,F1015=14,F1015=17),TEXT(INDEX(Report!$A$1:$T$57,E1015,F1015),"0%"),IF(F1015=5,TEXT(INDEX(Report!$A$1:$T$57,E1015,F1015),"$#,##0"),INDEX(Report!$A$1:$T$57,E1015,F1015)))))</f>
        <v>B</v>
      </c>
      <c r="D1015" s="399">
        <f>IF(F1015="","",IF(F1015=2,D$1,IF(F1015=3,INDEX(Report!$A$1:$T$57,E1015,20),INDEX(Report!$A$61:$T$117,E1015,F1015)-0.2)))</f>
        <v>39.990784390253509</v>
      </c>
      <c r="E1015" s="398">
        <f t="shared" si="874"/>
        <v>52</v>
      </c>
      <c r="F1015" s="398">
        <f t="shared" ref="F1015:F1035" si="903">IF(F993&lt;&gt;"",F993,"")</f>
        <v>3</v>
      </c>
    </row>
    <row r="1016" spans="1:6" s="397" customFormat="1" x14ac:dyDescent="0.3">
      <c r="A1016" s="397" t="str">
        <f t="shared" ref="A1016" si="904">A994</f>
        <v>Campaigns</v>
      </c>
      <c r="B1016" s="397" t="str">
        <f t="shared" si="902"/>
        <v>CAMPAIGNS</v>
      </c>
      <c r="C1016" s="398" t="str">
        <f>IF(F1016="","",IF(F1016=3,INDEX(Report!$A$61:$T$117,E1016,20),IF(OR(F1016=7,F1016=8,F1016=9,F1016=14,F1016=17),TEXT(INDEX(Report!$A$1:$T$57,E1016,F1016),"0%"),IF(F1016=5,TEXT(INDEX(Report!$A$1:$T$57,E1016,F1016),"$#,##0"),INDEX(Report!$A$1:$T$57,E1016,F1016)))))</f>
        <v/>
      </c>
      <c r="D1016" s="399" t="str">
        <f>IF(F1016="","",IF(F1016=2,D$1,IF(F1016=3,INDEX(Report!$A$1:$T$57,E1016,20),INDEX(Report!$A$61:$T$117,E1016,F1016)-0.2)))</f>
        <v/>
      </c>
      <c r="E1016" s="398">
        <f t="shared" si="874"/>
        <v>52</v>
      </c>
      <c r="F1016" s="398" t="str">
        <f t="shared" si="903"/>
        <v/>
      </c>
    </row>
    <row r="1017" spans="1:6" x14ac:dyDescent="0.3">
      <c r="A1017" s="401" t="str">
        <f t="shared" ref="A1017" si="905">A995</f>
        <v>Campaigns</v>
      </c>
      <c r="B1017" s="401" t="str">
        <f t="shared" si="902"/>
        <v>Nonpartisan or Bipartisan Redistricting to Avoid Gerrymanders</v>
      </c>
      <c r="C1017" s="402" t="str">
        <f>IF(F1017="","",IF(F1017=3,INDEX(Report!$A$61:$T$117,E1017,20),IF(OR(F1017=7,F1017=8,F1017=9,F1017=14,F1017=17),TEXT(INDEX(Report!$A$1:$T$57,E1017,F1017),"0%"),IF(F1017=5,TEXT(INDEX(Report!$A$1:$T$57,E1017,F1017),"$#,##0"),INDEX(Report!$A$1:$T$57,E1017,F1017)))))</f>
        <v>No: 1CD</v>
      </c>
      <c r="D1017" s="403">
        <f>IF(F1017="","",IF(F1017=2,D$1,IF(F1017=3,INDEX(Report!$A$1:$T$57,E1017,20),INDEX(Report!$A$61:$T$117,E1017,F1017)-0.2)))</f>
        <v>0</v>
      </c>
      <c r="E1017" s="402">
        <f t="shared" si="874"/>
        <v>52</v>
      </c>
      <c r="F1017" s="402">
        <f t="shared" si="903"/>
        <v>4</v>
      </c>
    </row>
    <row r="1018" spans="1:6" x14ac:dyDescent="0.3">
      <c r="A1018" s="401" t="str">
        <f t="shared" ref="A1018" si="906">A996</f>
        <v>Campaigns</v>
      </c>
      <c r="B1018" s="401" t="str">
        <f t="shared" si="902"/>
        <v>Contribution Limit per 4 Years per Candidate</v>
      </c>
      <c r="C1018" s="402" t="str">
        <f>IF(F1018="","",IF(F1018=3,INDEX(Report!$A$61:$T$117,E1018,20),IF(OR(F1018=7,F1018=8,F1018=9,F1018=14,F1018=17),TEXT(INDEX(Report!$A$1:$T$57,E1018,F1018),"0%"),IF(F1018=5,TEXT(INDEX(Report!$A$1:$T$57,E1018,F1018),"$#,##0"),INDEX(Report!$A$1:$T$57,E1018,F1018)))))</f>
        <v>$1,820</v>
      </c>
      <c r="D1018" s="403">
        <f>IF(F1018="","",IF(F1018=2,D$1,IF(F1018=3,INDEX(Report!$A$1:$T$57,E1018,20),INDEX(Report!$A$61:$T$117,E1018,F1018)-0.2)))</f>
        <v>4.09</v>
      </c>
      <c r="E1018" s="402">
        <f t="shared" si="874"/>
        <v>52</v>
      </c>
      <c r="F1018" s="402">
        <f t="shared" si="903"/>
        <v>5</v>
      </c>
    </row>
    <row r="1019" spans="1:6" x14ac:dyDescent="0.3">
      <c r="A1019" s="401" t="str">
        <f t="shared" ref="A1019" si="907">A997</f>
        <v>Campaigns</v>
      </c>
      <c r="B1019" s="401" t="str">
        <f t="shared" si="902"/>
        <v>Public Campaign Finance for Governor+Legislature:</v>
      </c>
      <c r="C1019" s="402" t="str">
        <f>IF(F1019="","",IF(F1019=3,INDEX(Report!$A$61:$T$117,E1019,20),IF(OR(F1019=7,F1019=8,F1019=9,F1019=14,F1019=17),TEXT(INDEX(Report!$A$1:$T$57,E1019,F1019),"0%"),IF(F1019=5,TEXT(INDEX(Report!$A$1:$T$57,E1019,F1019),"$#,##0"),INDEX(Report!$A$1:$T$57,E1019,F1019)))))</f>
        <v>Gov+Lt.Gov</v>
      </c>
      <c r="D1019" s="403">
        <f>IF(F1019="","",IF(F1019=2,D$1,IF(F1019=3,INDEX(Report!$A$1:$T$57,E1019,20),INDEX(Report!$A$61:$T$117,E1019,F1019)-0.2)))</f>
        <v>3</v>
      </c>
      <c r="E1019" s="402">
        <f t="shared" si="874"/>
        <v>52</v>
      </c>
      <c r="F1019" s="402">
        <f t="shared" si="903"/>
        <v>6</v>
      </c>
    </row>
    <row r="1020" spans="1:6" s="397" customFormat="1" x14ac:dyDescent="0.3">
      <c r="A1020" s="397" t="str">
        <f t="shared" ref="A1020" si="908">A998</f>
        <v>Turnout</v>
      </c>
      <c r="B1020" s="397" t="str">
        <f t="shared" si="902"/>
        <v>TURNOUT</v>
      </c>
      <c r="C1020" s="398" t="str">
        <f>IF(F1020="","",IF(F1020=3,INDEX(Report!$A$61:$T$117,E1020,20),IF(OR(F1020=7,F1020=8,F1020=9,F1020=14,F1020=17),TEXT(INDEX(Report!$A$1:$T$57,E1020,F1020),"0%"),IF(F1020=5,TEXT(INDEX(Report!$A$1:$T$57,E1020,F1020),"$#,##0"),INDEX(Report!$A$1:$T$57,E1020,F1020)))))</f>
        <v/>
      </c>
      <c r="D1020" s="399" t="str">
        <f>IF(F1020="","",IF(F1020=2,D$1,IF(F1020=3,INDEX(Report!$A$1:$T$57,E1020,20),INDEX(Report!$A$61:$T$117,E1020,F1020)-0.2)))</f>
        <v/>
      </c>
      <c r="E1020" s="398">
        <f t="shared" si="874"/>
        <v>52</v>
      </c>
      <c r="F1020" s="398" t="str">
        <f t="shared" si="903"/>
        <v/>
      </c>
    </row>
    <row r="1021" spans="1:6" x14ac:dyDescent="0.3">
      <c r="A1021" s="401" t="str">
        <f t="shared" ref="A1021" si="909">A999</f>
        <v>Turnout</v>
      </c>
      <c r="B1021" s="401" t="str">
        <f t="shared" si="902"/>
        <v>Turnout: % of Voting-age Citizens: 2020:</v>
      </c>
      <c r="C1021" s="402" t="str">
        <f>IF(F1021="","",IF(F1021=3,INDEX(Report!$A$61:$T$117,E1021,20),IF(OR(F1021=7,F1021=8,F1021=9,F1021=14,F1021=17),TEXT(INDEX(Report!$A$1:$T$57,E1021,F1021),"0%"),IF(F1021=5,TEXT(INDEX(Report!$A$1:$T$57,E1021,F1021),"$#,##0"),INDEX(Report!$A$1:$T$57,E1021,F1021)))))</f>
        <v>74%</v>
      </c>
      <c r="D1021" s="403">
        <f>IF(F1021="","",IF(F1021=2,D$1,IF(F1021=3,INDEX(Report!$A$1:$T$57,E1021,20),INDEX(Report!$A$61:$T$117,E1021,F1021)-0.2)))</f>
        <v>3.8491264277352544</v>
      </c>
      <c r="E1021" s="402">
        <f t="shared" si="874"/>
        <v>52</v>
      </c>
      <c r="F1021" s="402">
        <f t="shared" si="903"/>
        <v>7</v>
      </c>
    </row>
    <row r="1022" spans="1:6" x14ac:dyDescent="0.3">
      <c r="A1022" s="401" t="str">
        <f t="shared" ref="A1022" si="910">A1000</f>
        <v>Turnout</v>
      </c>
      <c r="B1022" s="401" t="str">
        <f t="shared" si="902"/>
        <v>Ratio of 18-24 Turnout to 25+ Turnout: 2020:</v>
      </c>
      <c r="C1022" s="402" t="str">
        <f>IF(F1022="","",IF(F1022=3,INDEX(Report!$A$61:$T$117,E1022,20),IF(OR(F1022=7,F1022=8,F1022=9,F1022=14,F1022=17),TEXT(INDEX(Report!$A$1:$T$57,E1022,F1022),"0%"),IF(F1022=5,TEXT(INDEX(Report!$A$1:$T$57,E1022,F1022),"$#,##0"),INDEX(Report!$A$1:$T$57,E1022,F1022)))))</f>
        <v>69%</v>
      </c>
      <c r="D1022" s="403">
        <f>IF(F1022="","",IF(F1022=2,D$1,IF(F1022=3,INDEX(Report!$A$1:$T$57,E1022,20),INDEX(Report!$A$61:$T$117,E1022,F1022)-0.2)))</f>
        <v>1.9917897546806518</v>
      </c>
      <c r="E1022" s="402">
        <f t="shared" si="874"/>
        <v>52</v>
      </c>
      <c r="F1022" s="402">
        <f t="shared" si="903"/>
        <v>8</v>
      </c>
    </row>
    <row r="1023" spans="1:6" x14ac:dyDescent="0.3">
      <c r="A1023" s="401" t="str">
        <f t="shared" ref="A1023" si="911">A1001</f>
        <v>Turnout</v>
      </c>
      <c r="B1023" s="401" t="str">
        <f t="shared" si="902"/>
        <v>Ratio of Minority Turnout to White Turnout: 2020:</v>
      </c>
      <c r="C1023" s="402" t="str">
        <f>IF(F1023="","",IF(F1023=3,INDEX(Report!$A$61:$T$117,E1023,20),IF(OR(F1023=7,F1023=8,F1023=9,F1023=14,F1023=17),TEXT(INDEX(Report!$A$1:$T$57,E1023,F1023),"0%"),IF(F1023=5,TEXT(INDEX(Report!$A$1:$T$57,E1023,F1023),"$#,##0"),INDEX(Report!$A$1:$T$57,E1023,F1023)))))</f>
        <v>62%</v>
      </c>
      <c r="D1023" s="403">
        <f>IF(F1023="","",IF(F1023=2,D$1,IF(F1023=3,INDEX(Report!$A$1:$T$57,E1023,20),INDEX(Report!$A$61:$T$117,E1023,F1023)-0.2)))</f>
        <v>1.0598682078376034</v>
      </c>
      <c r="E1023" s="402">
        <f t="shared" si="874"/>
        <v>52</v>
      </c>
      <c r="F1023" s="402">
        <f t="shared" si="903"/>
        <v>9</v>
      </c>
    </row>
    <row r="1024" spans="1:6" s="397" customFormat="1" x14ac:dyDescent="0.3">
      <c r="A1024" s="397" t="str">
        <f t="shared" ref="A1024" si="912">A1002</f>
        <v>Access</v>
      </c>
      <c r="B1024" s="397" t="str">
        <f t="shared" si="902"/>
        <v>ACCESS TO VOTING</v>
      </c>
      <c r="C1024" s="398" t="str">
        <f>IF(F1024="","",IF(F1024=3,INDEX(Report!$A$61:$T$117,E1024,20),IF(OR(F1024=7,F1024=8,F1024=9,F1024=14,F1024=17),TEXT(INDEX(Report!$A$1:$T$57,E1024,F1024),"0%"),IF(F1024=5,TEXT(INDEX(Report!$A$1:$T$57,E1024,F1024),"$#,##0"),INDEX(Report!$A$1:$T$57,E1024,F1024)))))</f>
        <v/>
      </c>
      <c r="D1024" s="399" t="str">
        <f>IF(F1024="","",IF(F1024=2,D$1,IF(F1024=3,INDEX(Report!$A$1:$T$57,E1024,20),INDEX(Report!$A$61:$T$117,E1024,F1024)-0.2)))</f>
        <v/>
      </c>
      <c r="E1024" s="398">
        <f t="shared" si="874"/>
        <v>52</v>
      </c>
      <c r="F1024" s="398" t="str">
        <f t="shared" si="903"/>
        <v/>
      </c>
    </row>
    <row r="1025" spans="1:6" x14ac:dyDescent="0.3">
      <c r="A1025" s="401" t="str">
        <f t="shared" ref="A1025" si="913">A1003</f>
        <v>Access</v>
      </c>
      <c r="B1025" s="401" t="str">
        <f t="shared" si="902"/>
        <v>Weekend Early Voting: State Minimum 2021:</v>
      </c>
      <c r="C1025" s="402" t="str">
        <f>IF(F1025="","",IF(F1025=3,INDEX(Report!$A$61:$T$117,E1025,20),IF(OR(F1025=7,F1025=8,F1025=9,F1025=14,F1025=17),TEXT(INDEX(Report!$A$1:$T$57,E1025,F1025),"0%"),IF(F1025=5,TEXT(INDEX(Report!$A$1:$T$57,E1025,F1025),"$#,##0"),INDEX(Report!$A$1:$T$57,E1025,F1025)))))</f>
        <v>No rule</v>
      </c>
      <c r="D1025" s="403">
        <f>IF(F1025="","",IF(F1025=2,D$1,IF(F1025=3,INDEX(Report!$A$1:$T$57,E1025,20),INDEX(Report!$A$61:$T$117,E1025,F1025)-0.2)))</f>
        <v>0</v>
      </c>
      <c r="E1025" s="402">
        <f t="shared" si="874"/>
        <v>52</v>
      </c>
      <c r="F1025" s="402">
        <f t="shared" si="903"/>
        <v>10</v>
      </c>
    </row>
    <row r="1026" spans="1:6" x14ac:dyDescent="0.3">
      <c r="A1026" s="401" t="str">
        <f t="shared" ref="A1026" si="914">A1004</f>
        <v>Access</v>
      </c>
      <c r="B1026" s="401" t="str">
        <f t="shared" si="902"/>
        <v>Access to Vote by Mail (VBM): 2020:</v>
      </c>
      <c r="C1026" s="402" t="str">
        <f>IF(F1026="","",IF(F1026=3,INDEX(Report!$A$61:$T$117,E1026,20),IF(OR(F1026=7,F1026=8,F1026=9,F1026=14,F1026=17),TEXT(INDEX(Report!$A$1:$T$57,E1026,F1026),"0%"),IF(F1026=5,TEXT(INDEX(Report!$A$1:$T$57,E1026,F1026),"$#,##0"),INDEX(Report!$A$1:$T$57,E1026,F1026)))))</f>
        <v>Broad VBM: Ballot sent to all</v>
      </c>
      <c r="D1026" s="403">
        <f>IF(F1026="","",IF(F1026=2,D$1,IF(F1026=3,INDEX(Report!$A$1:$T$57,E1026,20),INDEX(Report!$A$61:$T$117,E1026,F1026)-0.2)))</f>
        <v>1</v>
      </c>
      <c r="E1026" s="402">
        <f t="shared" si="874"/>
        <v>52</v>
      </c>
      <c r="F1026" s="402">
        <f t="shared" si="903"/>
        <v>11</v>
      </c>
    </row>
    <row r="1027" spans="1:6" x14ac:dyDescent="0.3">
      <c r="A1027" s="401" t="str">
        <f t="shared" ref="A1027" si="915">A1005</f>
        <v>Access</v>
      </c>
      <c r="B1027" s="401" t="str">
        <f t="shared" si="902"/>
        <v>Number of Days when Voters Can Cure Signature Problems after Election Day:</v>
      </c>
      <c r="C1027" s="402" t="str">
        <f>IF(F1027="","",IF(F1027=3,INDEX(Report!$A$61:$T$117,E1027,20),IF(OR(F1027=7,F1027=8,F1027=9,F1027=14,F1027=17),TEXT(INDEX(Report!$A$1:$T$57,E1027,F1027),"0%"),IF(F1027=5,TEXT(INDEX(Report!$A$1:$T$57,E1027,F1027),"$#,##0"),INDEX(Report!$A$1:$T$57,E1027,F1027)))))</f>
        <v>No cure</v>
      </c>
      <c r="D1027" s="403">
        <f>IF(F1027="","",IF(F1027=2,D$1,IF(F1027=3,INDEX(Report!$A$1:$T$57,E1027,20),INDEX(Report!$A$61:$T$117,E1027,F1027)-0.2)))</f>
        <v>0</v>
      </c>
      <c r="E1027" s="402">
        <f t="shared" si="874"/>
        <v>52</v>
      </c>
      <c r="F1027" s="402">
        <f t="shared" si="903"/>
        <v>12</v>
      </c>
    </row>
    <row r="1028" spans="1:6" x14ac:dyDescent="0.3">
      <c r="A1028" s="401" t="str">
        <f t="shared" ref="A1028" si="916">A1006</f>
        <v>Access</v>
      </c>
      <c r="B1028" s="401" t="str">
        <f t="shared" si="902"/>
        <v>Do They Maintain VBM List Well with Address Changes &amp; Deaths?</v>
      </c>
      <c r="C1028" s="402" t="str">
        <f>IF(F1028="","",IF(F1028=3,INDEX(Report!$A$61:$T$117,E1028,20),IF(OR(F1028=7,F1028=8,F1028=9,F1028=14,F1028=17),TEXT(INDEX(Report!$A$1:$T$57,E1028,F1028),"0%"),IF(F1028=5,TEXT(INDEX(Report!$A$1:$T$57,E1028,F1028),"$#,##0"),INDEX(Report!$A$1:$T$57,E1028,F1028)))))</f>
        <v>Yes</v>
      </c>
      <c r="D1028" s="403">
        <f>IF(F1028="","",IF(F1028=2,D$1,IF(F1028=3,INDEX(Report!$A$1:$T$57,E1028,20),INDEX(Report!$A$61:$T$117,E1028,F1028)-0.2)))</f>
        <v>5</v>
      </c>
      <c r="E1028" s="402">
        <f t="shared" si="874"/>
        <v>52</v>
      </c>
      <c r="F1028" s="402">
        <f t="shared" si="903"/>
        <v>13</v>
      </c>
    </row>
    <row r="1029" spans="1:6" x14ac:dyDescent="0.3">
      <c r="A1029" s="401" t="str">
        <f t="shared" ref="A1029" si="917">A1007</f>
        <v>Access</v>
      </c>
      <c r="B1029" s="401" t="str">
        <f t="shared" si="902"/>
        <v>Extent of Review of VBM: Rejection Rate: 2018:</v>
      </c>
      <c r="C1029" s="402" t="str">
        <f>IF(F1029="","",IF(F1029=3,INDEX(Report!$A$61:$T$117,E1029,20),IF(OR(F1029=7,F1029=8,F1029=9,F1029=14,F1029=17),TEXT(INDEX(Report!$A$1:$T$57,E1029,F1029),"0%"),IF(F1029=5,TEXT(INDEX(Report!$A$1:$T$57,E1029,F1029),"$#,##0"),INDEX(Report!$A$1:$T$57,E1029,F1029)))))</f>
        <v>No signature checks</v>
      </c>
      <c r="D1029" s="403">
        <f>IF(F1029="","",IF(F1029=2,D$1,IF(F1029=3,INDEX(Report!$A$1:$T$57,E1029,20),INDEX(Report!$A$61:$T$117,E1029,F1029)-0.2)))</f>
        <v>0</v>
      </c>
      <c r="E1029" s="402">
        <f t="shared" si="874"/>
        <v>52</v>
      </c>
      <c r="F1029" s="402">
        <f t="shared" si="903"/>
        <v>14</v>
      </c>
    </row>
    <row r="1030" spans="1:6" s="397" customFormat="1" x14ac:dyDescent="0.3">
      <c r="A1030" s="397" t="str">
        <f t="shared" ref="A1030" si="918">A1008</f>
        <v>Checking</v>
      </c>
      <c r="B1030" s="397" t="str">
        <f t="shared" si="902"/>
        <v>CHECKING ELECTION RESULTS</v>
      </c>
      <c r="C1030" s="398" t="str">
        <f>IF(F1030="","",IF(F1030=3,INDEX(Report!$A$61:$T$117,E1030,20),IF(OR(F1030=7,F1030=8,F1030=9,F1030=14,F1030=17),TEXT(INDEX(Report!$A$1:$T$57,E1030,F1030),"0%"),IF(F1030=5,TEXT(INDEX(Report!$A$1:$T$57,E1030,F1030),"$#,##0"),INDEX(Report!$A$1:$T$57,E1030,F1030)))))</f>
        <v/>
      </c>
      <c r="D1030" s="399" t="str">
        <f>IF(F1030="","",IF(F1030=2,D$1,IF(F1030=3,INDEX(Report!$A$1:$T$57,E1030,20),INDEX(Report!$A$61:$T$117,E1030,F1030)-0.2)))</f>
        <v/>
      </c>
      <c r="E1030" s="398">
        <f t="shared" si="874"/>
        <v>52</v>
      </c>
      <c r="F1030" s="398" t="str">
        <f t="shared" si="903"/>
        <v/>
      </c>
    </row>
    <row r="1031" spans="1:6" x14ac:dyDescent="0.3">
      <c r="A1031" s="401" t="str">
        <f t="shared" ref="A1031" si="919">A1009</f>
        <v>Checking</v>
      </c>
      <c r="B1031" s="401" t="str">
        <f t="shared" si="902"/>
        <v>Handmarked Paper Ballots or Printed by Touchscreen? 2022:</v>
      </c>
      <c r="C1031" s="402" t="str">
        <f>IF(F1031="","",IF(F1031=3,INDEX(Report!$A$61:$T$117,E1031,20),IF(OR(F1031=7,F1031=8,F1031=9,F1031=14,F1031=17),TEXT(INDEX(Report!$A$1:$T$57,E1031,F1031),"0%"),IF(F1031=5,TEXT(INDEX(Report!$A$1:$T$57,E1031,F1031),"$#,##0"),INDEX(Report!$A$1:$T$57,E1031,F1031)))))</f>
        <v>Handmark. Touchscreen can print ballot for accessibility</v>
      </c>
      <c r="D1031" s="403">
        <f>IF(F1031="","",IF(F1031=2,D$1,IF(F1031=3,INDEX(Report!$A$1:$T$57,E1031,20),INDEX(Report!$A$61:$T$117,E1031,F1031)-0.2)))</f>
        <v>5</v>
      </c>
      <c r="E1031" s="402">
        <f t="shared" si="874"/>
        <v>52</v>
      </c>
      <c r="F1031" s="402">
        <f t="shared" si="903"/>
        <v>15</v>
      </c>
    </row>
    <row r="1032" spans="1:6" x14ac:dyDescent="0.3">
      <c r="A1032" s="401" t="str">
        <f t="shared" ref="A1032" si="920">A1010</f>
        <v>Checking</v>
      </c>
      <c r="B1032" s="401" t="str">
        <f t="shared" si="902"/>
        <v>Do They Audit Results by Hand Tallying Some Ballots?</v>
      </c>
      <c r="C1032" s="402" t="str">
        <f>IF(F1032="","",IF(F1032=3,INDEX(Report!$A$61:$T$117,E1032,20),IF(OR(F1032=7,F1032=8,F1032=9,F1032=14,F1032=17),TEXT(INDEX(Report!$A$1:$T$57,E1032,F1032),"0%"),IF(F1032=5,TEXT(INDEX(Report!$A$1:$T$57,E1032,F1032),"$#,##0"),INDEX(Report!$A$1:$T$57,E1032,F1032)))))</f>
        <v>Audit by using different machine</v>
      </c>
      <c r="D1032" s="403">
        <f>IF(F1032="","",IF(F1032=2,D$1,IF(F1032=3,INDEX(Report!$A$1:$T$57,E1032,20),INDEX(Report!$A$61:$T$117,E1032,F1032)-0.2)))</f>
        <v>4</v>
      </c>
      <c r="E1032" s="402">
        <f t="shared" si="874"/>
        <v>52</v>
      </c>
      <c r="F1032" s="402">
        <f t="shared" si="903"/>
        <v>16</v>
      </c>
    </row>
    <row r="1033" spans="1:6" x14ac:dyDescent="0.3">
      <c r="A1033" s="401" t="str">
        <f t="shared" ref="A1033" si="921">A1011</f>
        <v>Checking</v>
      </c>
      <c r="B1033" s="401" t="str">
        <f t="shared" si="902"/>
        <v>How Big Is Audit Sample?</v>
      </c>
      <c r="C1033" s="402" t="str">
        <f>IF(F1033="","",IF(F1033=3,INDEX(Report!$A$61:$T$117,E1033,20),IF(OR(F1033=7,F1033=8,F1033=9,F1033=14,F1033=17),TEXT(INDEX(Report!$A$1:$T$57,E1033,F1033),"0%"),IF(F1033=5,TEXT(INDEX(Report!$A$1:$T$57,E1033,F1033),"$#,##0"),INDEX(Report!$A$1:$T$57,E1033,F1033)))))</f>
        <v>6 towns. After results are final</v>
      </c>
      <c r="D1033" s="403">
        <f>IF(F1033="","",IF(F1033=2,D$1,IF(F1033=3,INDEX(Report!$A$1:$T$57,E1033,20),INDEX(Report!$A$61:$T$117,E1033,F1033)-0.2)))</f>
        <v>2</v>
      </c>
      <c r="E1033" s="402">
        <f t="shared" si="874"/>
        <v>52</v>
      </c>
      <c r="F1033" s="402">
        <f t="shared" si="903"/>
        <v>17</v>
      </c>
    </row>
    <row r="1034" spans="1:6" x14ac:dyDescent="0.3">
      <c r="A1034" s="401" t="str">
        <f t="shared" ref="A1034" si="922">A1012</f>
        <v>Checking</v>
      </c>
      <c r="B1034" s="401" t="str">
        <f t="shared" si="902"/>
        <v>Number of Contests Audited:</v>
      </c>
      <c r="C1034" s="402" t="str">
        <f>IF(F1034="","",IF(F1034=3,INDEX(Report!$A$61:$T$117,E1034,20),IF(OR(F1034=7,F1034=8,F1034=9,F1034=14,F1034=17),TEXT(INDEX(Report!$A$1:$T$57,E1034,F1034),"0%"),IF(F1034=5,TEXT(INDEX(Report!$A$1:$T$57,E1034,F1034),"$#,##0"),INDEX(Report!$A$1:$T$57,E1034,F1034)))))</f>
        <v>All</v>
      </c>
      <c r="D1034" s="403">
        <f>IF(F1034="","",IF(F1034=2,D$1,IF(F1034=3,INDEX(Report!$A$1:$T$57,E1034,20),INDEX(Report!$A$61:$T$117,E1034,F1034)-0.2)))</f>
        <v>5</v>
      </c>
      <c r="E1034" s="402">
        <f t="shared" si="874"/>
        <v>52</v>
      </c>
      <c r="F1034" s="402">
        <f t="shared" si="903"/>
        <v>18</v>
      </c>
    </row>
    <row r="1035" spans="1:6" x14ac:dyDescent="0.3">
      <c r="A1035" s="401" t="str">
        <f t="shared" ref="A1035" si="923">A1013</f>
        <v>Checking</v>
      </c>
      <c r="B1035" s="401" t="str">
        <f t="shared" si="902"/>
        <v>Can Public Recount with Copies of Ballots?</v>
      </c>
      <c r="C1035" s="402" t="str">
        <f>IF(F1035="","",IF(F1035=3,INDEX(Report!$A$61:$T$117,E1035,20),IF(OR(F1035=7,F1035=8,F1035=9,F1035=14,F1035=17),TEXT(INDEX(Report!$A$1:$T$57,E1035,F1035),"0%"),IF(F1035=5,TEXT(INDEX(Report!$A$1:$T$57,E1035,F1035),"$#,##0"),INDEX(Report!$A$1:$T$57,E1035,F1035)))))</f>
        <v>Yes ballots after 3 months. Image keeping+release unknown</v>
      </c>
      <c r="D1035" s="403">
        <f>IF(F1035="","",IF(F1035=2,D$1,IF(F1035=3,INDEX(Report!$A$1:$T$57,E1035,20),INDEX(Report!$A$61:$T$117,E1035,F1035)-0.2)))</f>
        <v>4</v>
      </c>
      <c r="E1035" s="402">
        <f t="shared" si="874"/>
        <v>52</v>
      </c>
      <c r="F1035" s="402">
        <f t="shared" si="903"/>
        <v>19</v>
      </c>
    </row>
    <row r="1036" spans="1:6" s="397" customFormat="1" x14ac:dyDescent="0.3">
      <c r="A1036" s="397" t="str">
        <f>A1014</f>
        <v>State</v>
      </c>
      <c r="B1036" s="397" t="str">
        <f>B1014</f>
        <v>|</v>
      </c>
      <c r="C1036" s="398" t="str">
        <f>IF(F1036="","",IF(F1036=3,INDEX(Report!$A$61:$T$117,E1036,20),IF(OR(F1036=7,F1036=8,F1036=9,F1036=14,F1036=17),TEXT(INDEX(Report!$A$1:$T$57,E1036,F1036),"0%"),IF(F1036=5,TEXT(INDEX(Report!$A$1:$T$57,E1036,F1036),"$#,##0"),INDEX(Report!$A$1:$T$57,E1036,F1036)))))</f>
        <v>Virginia</v>
      </c>
      <c r="D1036" s="399" t="str">
        <f>IF(F1036="","",IF(F1036=2,D$1,IF(F1036=3,INDEX(Report!$A$1:$T$57,E1036,20),INDEX(Report!$A$61:$T$117,E1036,F1036)-0.2)))</f>
        <v>Score (Scale 0-5)</v>
      </c>
      <c r="E1036" s="398">
        <f t="shared" si="874"/>
        <v>53</v>
      </c>
      <c r="F1036" s="398">
        <f>IF(F1014&lt;&gt;"",F1014,"")</f>
        <v>2</v>
      </c>
    </row>
    <row r="1037" spans="1:6" s="397" customFormat="1" x14ac:dyDescent="0.3">
      <c r="A1037" s="397" t="str">
        <f>A1015</f>
        <v>Grade</v>
      </c>
      <c r="B1037" s="397" t="str">
        <f t="shared" ref="B1037:B1100" si="924">B1015</f>
        <v>Overall Grade, Total score is on scale 0-80 (item scores are 0-5)</v>
      </c>
      <c r="C1037" s="398" t="str">
        <f>IF(F1037="","",IF(F1037=3,INDEX(Report!$A$61:$T$117,E1037,20),IF(OR(F1037=7,F1037=8,F1037=9,F1037=14,F1037=17),TEXT(INDEX(Report!$A$1:$T$57,E1037,F1037),"0%"),IF(F1037=5,TEXT(INDEX(Report!$A$1:$T$57,E1037,F1037),"$#,##0"),INDEX(Report!$A$1:$T$57,E1037,F1037)))))</f>
        <v>C</v>
      </c>
      <c r="D1037" s="399">
        <f>IF(F1037="","",IF(F1037=2,D$1,IF(F1037=3,INDEX(Report!$A$1:$T$57,E1037,20),INDEX(Report!$A$61:$T$117,E1037,F1037)-0.2)))</f>
        <v>31.264597446699643</v>
      </c>
      <c r="E1037" s="398">
        <f t="shared" si="874"/>
        <v>53</v>
      </c>
      <c r="F1037" s="398">
        <f t="shared" ref="F1037:F1100" si="925">IF(F1015&lt;&gt;"",F1015,"")</f>
        <v>3</v>
      </c>
    </row>
    <row r="1038" spans="1:6" s="397" customFormat="1" x14ac:dyDescent="0.3">
      <c r="A1038" s="397" t="str">
        <f t="shared" ref="A1038" si="926">A1016</f>
        <v>Campaigns</v>
      </c>
      <c r="B1038" s="397" t="str">
        <f t="shared" si="924"/>
        <v>CAMPAIGNS</v>
      </c>
      <c r="C1038" s="398" t="str">
        <f>IF(F1038="","",IF(F1038=3,INDEX(Report!$A$61:$T$117,E1038,20),IF(OR(F1038=7,F1038=8,F1038=9,F1038=14,F1038=17),TEXT(INDEX(Report!$A$1:$T$57,E1038,F1038),"0%"),IF(F1038=5,TEXT(INDEX(Report!$A$1:$T$57,E1038,F1038),"$#,##0"),INDEX(Report!$A$1:$T$57,E1038,F1038)))))</f>
        <v/>
      </c>
      <c r="D1038" s="399" t="str">
        <f>IF(F1038="","",IF(F1038=2,D$1,IF(F1038=3,INDEX(Report!$A$1:$T$57,E1038,20),INDEX(Report!$A$61:$T$117,E1038,F1038)-0.2)))</f>
        <v/>
      </c>
      <c r="E1038" s="398">
        <f t="shared" si="874"/>
        <v>53</v>
      </c>
      <c r="F1038" s="398" t="str">
        <f t="shared" si="925"/>
        <v/>
      </c>
    </row>
    <row r="1039" spans="1:6" x14ac:dyDescent="0.3">
      <c r="A1039" s="401" t="str">
        <f t="shared" ref="A1039" si="927">A1017</f>
        <v>Campaigns</v>
      </c>
      <c r="B1039" s="401" t="str">
        <f t="shared" si="924"/>
        <v>Nonpartisan or Bipartisan Redistricting to Avoid Gerrymanders</v>
      </c>
      <c r="C1039" s="402" t="str">
        <f>IF(F1039="","",IF(F1039=3,INDEX(Report!$A$61:$T$117,E1039,20),IF(OR(F1039=7,F1039=8,F1039=9,F1039=14,F1039=17),TEXT(INDEX(Report!$A$1:$T$57,E1039,F1039),"0%"),IF(F1039=5,TEXT(INDEX(Report!$A$1:$T$57,E1039,F1039),"$#,##0"),INDEX(Report!$A$1:$T$57,E1039,F1039)))))</f>
        <v>No</v>
      </c>
      <c r="D1039" s="403">
        <f>IF(F1039="","",IF(F1039=2,D$1,IF(F1039=3,INDEX(Report!$A$1:$T$57,E1039,20),INDEX(Report!$A$61:$T$117,E1039,F1039)-0.2)))</f>
        <v>0</v>
      </c>
      <c r="E1039" s="402">
        <f t="shared" si="874"/>
        <v>53</v>
      </c>
      <c r="F1039" s="402">
        <f t="shared" si="925"/>
        <v>4</v>
      </c>
    </row>
    <row r="1040" spans="1:6" x14ac:dyDescent="0.3">
      <c r="A1040" s="401" t="str">
        <f t="shared" ref="A1040" si="928">A1018</f>
        <v>Campaigns</v>
      </c>
      <c r="B1040" s="401" t="str">
        <f t="shared" si="924"/>
        <v>Contribution Limit per 4 Years per Candidate</v>
      </c>
      <c r="C1040" s="402" t="str">
        <f>IF(F1040="","",IF(F1040=3,INDEX(Report!$A$61:$T$117,E1040,20),IF(OR(F1040=7,F1040=8,F1040=9,F1040=14,F1040=17),TEXT(INDEX(Report!$A$1:$T$57,E1040,F1040),"0%"),IF(F1040=5,TEXT(INDEX(Report!$A$1:$T$57,E1040,F1040),"$#,##0"),INDEX(Report!$A$1:$T$57,E1040,F1040)))))</f>
        <v>no limit</v>
      </c>
      <c r="D1040" s="403">
        <f>IF(F1040="","",IF(F1040=2,D$1,IF(F1040=3,INDEX(Report!$A$1:$T$57,E1040,20),INDEX(Report!$A$61:$T$117,E1040,F1040)-0.2)))</f>
        <v>0</v>
      </c>
      <c r="E1040" s="402">
        <f t="shared" si="874"/>
        <v>53</v>
      </c>
      <c r="F1040" s="402">
        <f t="shared" si="925"/>
        <v>5</v>
      </c>
    </row>
    <row r="1041" spans="1:6" x14ac:dyDescent="0.3">
      <c r="A1041" s="401" t="str">
        <f t="shared" ref="A1041" si="929">A1019</f>
        <v>Campaigns</v>
      </c>
      <c r="B1041" s="401" t="str">
        <f t="shared" si="924"/>
        <v>Public Campaign Finance for Governor+Legislature:</v>
      </c>
      <c r="C1041" s="402" t="str">
        <f>IF(F1041="","",IF(F1041=3,INDEX(Report!$A$61:$T$117,E1041,20),IF(OR(F1041=7,F1041=8,F1041=9,F1041=14,F1041=17),TEXT(INDEX(Report!$A$1:$T$57,E1041,F1041),"0%"),IF(F1041=5,TEXT(INDEX(Report!$A$1:$T$57,E1041,F1041),"$#,##0"),INDEX(Report!$A$1:$T$57,E1041,F1041)))))</f>
        <v>Neither</v>
      </c>
      <c r="D1041" s="403">
        <f>IF(F1041="","",IF(F1041=2,D$1,IF(F1041=3,INDEX(Report!$A$1:$T$57,E1041,20),INDEX(Report!$A$61:$T$117,E1041,F1041)-0.2)))</f>
        <v>0</v>
      </c>
      <c r="E1041" s="402">
        <f t="shared" si="874"/>
        <v>53</v>
      </c>
      <c r="F1041" s="402">
        <f t="shared" si="925"/>
        <v>6</v>
      </c>
    </row>
    <row r="1042" spans="1:6" s="397" customFormat="1" x14ac:dyDescent="0.3">
      <c r="A1042" s="397" t="str">
        <f t="shared" ref="A1042" si="930">A1020</f>
        <v>Turnout</v>
      </c>
      <c r="B1042" s="397" t="str">
        <f t="shared" si="924"/>
        <v>TURNOUT</v>
      </c>
      <c r="C1042" s="398" t="str">
        <f>IF(F1042="","",IF(F1042=3,INDEX(Report!$A$61:$T$117,E1042,20),IF(OR(F1042=7,F1042=8,F1042=9,F1042=14,F1042=17),TEXT(INDEX(Report!$A$1:$T$57,E1042,F1042),"0%"),IF(F1042=5,TEXT(INDEX(Report!$A$1:$T$57,E1042,F1042),"$#,##0"),INDEX(Report!$A$1:$T$57,E1042,F1042)))))</f>
        <v/>
      </c>
      <c r="D1042" s="399" t="str">
        <f>IF(F1042="","",IF(F1042=2,D$1,IF(F1042=3,INDEX(Report!$A$1:$T$57,E1042,20),INDEX(Report!$A$61:$T$117,E1042,F1042)-0.2)))</f>
        <v/>
      </c>
      <c r="E1042" s="398">
        <f t="shared" si="874"/>
        <v>53</v>
      </c>
      <c r="F1042" s="398" t="str">
        <f t="shared" si="925"/>
        <v/>
      </c>
    </row>
    <row r="1043" spans="1:6" x14ac:dyDescent="0.3">
      <c r="A1043" s="401" t="str">
        <f t="shared" ref="A1043" si="931">A1021</f>
        <v>Turnout</v>
      </c>
      <c r="B1043" s="401" t="str">
        <f t="shared" si="924"/>
        <v>Turnout: % of Voting-age Citizens: 2020:</v>
      </c>
      <c r="C1043" s="402" t="str">
        <f>IF(F1043="","",IF(F1043=3,INDEX(Report!$A$61:$T$117,E1043,20),IF(OR(F1043=7,F1043=8,F1043=9,F1043=14,F1043=17),TEXT(INDEX(Report!$A$1:$T$57,E1043,F1043),"0%"),IF(F1043=5,TEXT(INDEX(Report!$A$1:$T$57,E1043,F1043),"$#,##0"),INDEX(Report!$A$1:$T$57,E1043,F1043)))))</f>
        <v>73%</v>
      </c>
      <c r="D1043" s="403">
        <f>IF(F1043="","",IF(F1043=2,D$1,IF(F1043=3,INDEX(Report!$A$1:$T$57,E1043,20),INDEX(Report!$A$61:$T$117,E1043,F1043)-0.2)))</f>
        <v>3.6066521130088933</v>
      </c>
      <c r="E1043" s="402">
        <f t="shared" si="874"/>
        <v>53</v>
      </c>
      <c r="F1043" s="402">
        <f t="shared" si="925"/>
        <v>7</v>
      </c>
    </row>
    <row r="1044" spans="1:6" x14ac:dyDescent="0.3">
      <c r="A1044" s="401" t="str">
        <f t="shared" ref="A1044" si="932">A1022</f>
        <v>Turnout</v>
      </c>
      <c r="B1044" s="401" t="str">
        <f t="shared" si="924"/>
        <v>Ratio of 18-24 Turnout to 25+ Turnout: 2020:</v>
      </c>
      <c r="C1044" s="402" t="str">
        <f>IF(F1044="","",IF(F1044=3,INDEX(Report!$A$61:$T$117,E1044,20),IF(OR(F1044=7,F1044=8,F1044=9,F1044=14,F1044=17),TEXT(INDEX(Report!$A$1:$T$57,E1044,F1044),"0%"),IF(F1044=5,TEXT(INDEX(Report!$A$1:$T$57,E1044,F1044),"$#,##0"),INDEX(Report!$A$1:$T$57,E1044,F1044)))))</f>
        <v>70%</v>
      </c>
      <c r="D1044" s="403">
        <f>IF(F1044="","",IF(F1044=2,D$1,IF(F1044=3,INDEX(Report!$A$1:$T$57,E1044,20),INDEX(Report!$A$61:$T$117,E1044,F1044)-0.2)))</f>
        <v>2.0471573891997719</v>
      </c>
      <c r="E1044" s="402">
        <f t="shared" si="874"/>
        <v>53</v>
      </c>
      <c r="F1044" s="402">
        <f t="shared" si="925"/>
        <v>8</v>
      </c>
    </row>
    <row r="1045" spans="1:6" x14ac:dyDescent="0.3">
      <c r="A1045" s="401" t="str">
        <f t="shared" ref="A1045" si="933">A1023</f>
        <v>Turnout</v>
      </c>
      <c r="B1045" s="401" t="str">
        <f t="shared" si="924"/>
        <v>Ratio of Minority Turnout to White Turnout: 2020:</v>
      </c>
      <c r="C1045" s="402" t="str">
        <f>IF(F1045="","",IF(F1045=3,INDEX(Report!$A$61:$T$117,E1045,20),IF(OR(F1045=7,F1045=8,F1045=9,F1045=14,F1045=17),TEXT(INDEX(Report!$A$1:$T$57,E1045,F1045),"0%"),IF(F1045=5,TEXT(INDEX(Report!$A$1:$T$57,E1045,F1045),"$#,##0"),INDEX(Report!$A$1:$T$57,E1045,F1045)))))</f>
        <v>79%</v>
      </c>
      <c r="D1045" s="403">
        <f>IF(F1045="","",IF(F1045=2,D$1,IF(F1045=3,INDEX(Report!$A$1:$T$57,E1045,20),INDEX(Report!$A$61:$T$117,E1045,F1045)-0.2)))</f>
        <v>2.6107879444909781</v>
      </c>
      <c r="E1045" s="402">
        <f t="shared" si="874"/>
        <v>53</v>
      </c>
      <c r="F1045" s="402">
        <f t="shared" si="925"/>
        <v>9</v>
      </c>
    </row>
    <row r="1046" spans="1:6" s="397" customFormat="1" x14ac:dyDescent="0.3">
      <c r="A1046" s="397" t="str">
        <f t="shared" ref="A1046" si="934">A1024</f>
        <v>Access</v>
      </c>
      <c r="B1046" s="397" t="str">
        <f t="shared" si="924"/>
        <v>ACCESS TO VOTING</v>
      </c>
      <c r="C1046" s="398" t="str">
        <f>IF(F1046="","",IF(F1046=3,INDEX(Report!$A$61:$T$117,E1046,20),IF(OR(F1046=7,F1046=8,F1046=9,F1046=14,F1046=17),TEXT(INDEX(Report!$A$1:$T$57,E1046,F1046),"0%"),IF(F1046=5,TEXT(INDEX(Report!$A$1:$T$57,E1046,F1046),"$#,##0"),INDEX(Report!$A$1:$T$57,E1046,F1046)))))</f>
        <v/>
      </c>
      <c r="D1046" s="399" t="str">
        <f>IF(F1046="","",IF(F1046=2,D$1,IF(F1046=3,INDEX(Report!$A$1:$T$57,E1046,20),INDEX(Report!$A$61:$T$117,E1046,F1046)-0.2)))</f>
        <v/>
      </c>
      <c r="E1046" s="398">
        <f t="shared" si="874"/>
        <v>53</v>
      </c>
      <c r="F1046" s="398" t="str">
        <f t="shared" si="925"/>
        <v/>
      </c>
    </row>
    <row r="1047" spans="1:6" x14ac:dyDescent="0.3">
      <c r="A1047" s="401" t="str">
        <f t="shared" ref="A1047" si="935">A1025</f>
        <v>Access</v>
      </c>
      <c r="B1047" s="401" t="str">
        <f t="shared" si="924"/>
        <v>Weekend Early Voting: State Minimum 2021:</v>
      </c>
      <c r="C1047" s="402" t="str">
        <f>IF(F1047="","",IF(F1047=3,INDEX(Report!$A$61:$T$117,E1047,20),IF(OR(F1047=7,F1047=8,F1047=9,F1047=14,F1047=17),TEXT(INDEX(Report!$A$1:$T$57,E1047,F1047),"0%"),IF(F1047=5,TEXT(INDEX(Report!$A$1:$T$57,E1047,F1047),"$#,##0"),INDEX(Report!$A$1:$T$57,E1047,F1047)))))</f>
        <v>2 Saturdays 8-5 last 2 Sat</v>
      </c>
      <c r="D1047" s="403">
        <f>IF(F1047="","",IF(F1047=2,D$1,IF(F1047=3,INDEX(Report!$A$1:$T$57,E1047,20),INDEX(Report!$A$61:$T$117,E1047,F1047)-0.2)))</f>
        <v>2</v>
      </c>
      <c r="E1047" s="402">
        <f t="shared" si="874"/>
        <v>53</v>
      </c>
      <c r="F1047" s="402">
        <f t="shared" si="925"/>
        <v>10</v>
      </c>
    </row>
    <row r="1048" spans="1:6" x14ac:dyDescent="0.3">
      <c r="A1048" s="401" t="str">
        <f t="shared" ref="A1048" si="936">A1026</f>
        <v>Access</v>
      </c>
      <c r="B1048" s="401" t="str">
        <f t="shared" si="924"/>
        <v>Access to Vote by Mail (VBM): 2020:</v>
      </c>
      <c r="C1048" s="402" t="str">
        <f>IF(F1048="","",IF(F1048=3,INDEX(Report!$A$61:$T$117,E1048,20),IF(OR(F1048=7,F1048=8,F1048=9,F1048=14,F1048=17),TEXT(INDEX(Report!$A$1:$T$57,E1048,F1048),"0%"),IF(F1048=5,TEXT(INDEX(Report!$A$1:$T$57,E1048,F1048),"$#,##0"),INDEX(Report!$A$1:$T$57,E1048,F1048)))))</f>
        <v>Broad VBM: if Voter asks</v>
      </c>
      <c r="D1048" s="403">
        <f>IF(F1048="","",IF(F1048=2,D$1,IF(F1048=3,INDEX(Report!$A$1:$T$57,E1048,20),INDEX(Report!$A$61:$T$117,E1048,F1048)-0.2)))</f>
        <v>1</v>
      </c>
      <c r="E1048" s="402">
        <f t="shared" si="874"/>
        <v>53</v>
      </c>
      <c r="F1048" s="402">
        <f t="shared" si="925"/>
        <v>11</v>
      </c>
    </row>
    <row r="1049" spans="1:6" x14ac:dyDescent="0.3">
      <c r="A1049" s="401" t="str">
        <f t="shared" ref="A1049" si="937">A1027</f>
        <v>Access</v>
      </c>
      <c r="B1049" s="401" t="str">
        <f t="shared" si="924"/>
        <v>Number of Days when Voters Can Cure Signature Problems after Election Day:</v>
      </c>
      <c r="C1049" s="402" t="str">
        <f>IF(F1049="","",IF(F1049=3,INDEX(Report!$A$61:$T$117,E1049,20),IF(OR(F1049=7,F1049=8,F1049=9,F1049=14,F1049=17),TEXT(INDEX(Report!$A$1:$T$57,E1049,F1049),"0%"),IF(F1049=5,TEXT(INDEX(Report!$A$1:$T$57,E1049,F1049),"$#,##0"),INDEX(Report!$A$1:$T$57,E1049,F1049)))))</f>
        <v>No cure</v>
      </c>
      <c r="D1049" s="403">
        <f>IF(F1049="","",IF(F1049=2,D$1,IF(F1049=3,INDEX(Report!$A$1:$T$57,E1049,20),INDEX(Report!$A$61:$T$117,E1049,F1049)-0.2)))</f>
        <v>0</v>
      </c>
      <c r="E1049" s="402">
        <f t="shared" si="874"/>
        <v>53</v>
      </c>
      <c r="F1049" s="402">
        <f t="shared" si="925"/>
        <v>12</v>
      </c>
    </row>
    <row r="1050" spans="1:6" x14ac:dyDescent="0.3">
      <c r="A1050" s="401" t="str">
        <f t="shared" ref="A1050" si="938">A1028</f>
        <v>Access</v>
      </c>
      <c r="B1050" s="401" t="str">
        <f t="shared" si="924"/>
        <v>Do They Maintain VBM List Well with Address Changes &amp; Deaths?</v>
      </c>
      <c r="C1050" s="402" t="str">
        <f>IF(F1050="","",IF(F1050=3,INDEX(Report!$A$61:$T$117,E1050,20),IF(OR(F1050=7,F1050=8,F1050=9,F1050=14,F1050=17),TEXT(INDEX(Report!$A$1:$T$57,E1050,F1050),"0%"),IF(F1050=5,TEXT(INDEX(Report!$A$1:$T$57,E1050,F1050),"$#,##0"),INDEX(Report!$A$1:$T$57,E1050,F1050)))))</f>
        <v>Yes</v>
      </c>
      <c r="D1050" s="403">
        <f>IF(F1050="","",IF(F1050=2,D$1,IF(F1050=3,INDEX(Report!$A$1:$T$57,E1050,20),INDEX(Report!$A$61:$T$117,E1050,F1050)-0.2)))</f>
        <v>5</v>
      </c>
      <c r="E1050" s="402">
        <f t="shared" si="874"/>
        <v>53</v>
      </c>
      <c r="F1050" s="402">
        <f t="shared" si="925"/>
        <v>13</v>
      </c>
    </row>
    <row r="1051" spans="1:6" x14ac:dyDescent="0.3">
      <c r="A1051" s="401" t="str">
        <f t="shared" ref="A1051" si="939">A1029</f>
        <v>Access</v>
      </c>
      <c r="B1051" s="401" t="str">
        <f t="shared" si="924"/>
        <v>Extent of Review of VBM: Rejection Rate: 2018:</v>
      </c>
      <c r="C1051" s="402" t="str">
        <f>IF(F1051="","",IF(F1051=3,INDEX(Report!$A$61:$T$117,E1051,20),IF(OR(F1051=7,F1051=8,F1051=9,F1051=14,F1051=17),TEXT(INDEX(Report!$A$1:$T$57,E1051,F1051),"0%"),IF(F1051=5,TEXT(INDEX(Report!$A$1:$T$57,E1051,F1051),"$#,##0"),INDEX(Report!$A$1:$T$57,E1051,F1051)))))</f>
        <v>No signature checks</v>
      </c>
      <c r="D1051" s="403">
        <f>IF(F1051="","",IF(F1051=2,D$1,IF(F1051=3,INDEX(Report!$A$1:$T$57,E1051,20),INDEX(Report!$A$61:$T$117,E1051,F1051)-0.2)))</f>
        <v>0</v>
      </c>
      <c r="E1051" s="402">
        <f t="shared" ref="E1051:E1114" si="940">E1029+1</f>
        <v>53</v>
      </c>
      <c r="F1051" s="402">
        <f t="shared" si="925"/>
        <v>14</v>
      </c>
    </row>
    <row r="1052" spans="1:6" s="397" customFormat="1" x14ac:dyDescent="0.3">
      <c r="A1052" s="397" t="str">
        <f t="shared" ref="A1052" si="941">A1030</f>
        <v>Checking</v>
      </c>
      <c r="B1052" s="397" t="str">
        <f t="shared" si="924"/>
        <v>CHECKING ELECTION RESULTS</v>
      </c>
      <c r="C1052" s="398" t="str">
        <f>IF(F1052="","",IF(F1052=3,INDEX(Report!$A$61:$T$117,E1052,20),IF(OR(F1052=7,F1052=8,F1052=9,F1052=14,F1052=17),TEXT(INDEX(Report!$A$1:$T$57,E1052,F1052),"0%"),IF(F1052=5,TEXT(INDEX(Report!$A$1:$T$57,E1052,F1052),"$#,##0"),INDEX(Report!$A$1:$T$57,E1052,F1052)))))</f>
        <v/>
      </c>
      <c r="D1052" s="399" t="str">
        <f>IF(F1052="","",IF(F1052=2,D$1,IF(F1052=3,INDEX(Report!$A$1:$T$57,E1052,20),INDEX(Report!$A$61:$T$117,E1052,F1052)-0.2)))</f>
        <v/>
      </c>
      <c r="E1052" s="398">
        <f t="shared" si="940"/>
        <v>53</v>
      </c>
      <c r="F1052" s="398" t="str">
        <f t="shared" si="925"/>
        <v/>
      </c>
    </row>
    <row r="1053" spans="1:6" x14ac:dyDescent="0.3">
      <c r="A1053" s="401" t="str">
        <f t="shared" ref="A1053" si="942">A1031</f>
        <v>Checking</v>
      </c>
      <c r="B1053" s="401" t="str">
        <f t="shared" si="924"/>
        <v>Handmarked Paper Ballots or Printed by Touchscreen? 2022:</v>
      </c>
      <c r="C1053" s="402" t="str">
        <f>IF(F1053="","",IF(F1053=3,INDEX(Report!$A$61:$T$117,E1053,20),IF(OR(F1053=7,F1053=8,F1053=9,F1053=14,F1053=17),TEXT(INDEX(Report!$A$1:$T$57,E1053,F1053),"0%"),IF(F1053=5,TEXT(INDEX(Report!$A$1:$T$57,E1053,F1053),"$#,##0"),INDEX(Report!$A$1:$T$57,E1053,F1053)))))</f>
        <v>Handmark. Touchscreen can print ballot for accessibility</v>
      </c>
      <c r="D1053" s="403">
        <f>IF(F1053="","",IF(F1053=2,D$1,IF(F1053=3,INDEX(Report!$A$1:$T$57,E1053,20),INDEX(Report!$A$61:$T$117,E1053,F1053)-0.2)))</f>
        <v>5</v>
      </c>
      <c r="E1053" s="402">
        <f t="shared" si="940"/>
        <v>53</v>
      </c>
      <c r="F1053" s="402">
        <f t="shared" si="925"/>
        <v>15</v>
      </c>
    </row>
    <row r="1054" spans="1:6" x14ac:dyDescent="0.3">
      <c r="A1054" s="401" t="str">
        <f t="shared" ref="A1054" si="943">A1032</f>
        <v>Checking</v>
      </c>
      <c r="B1054" s="401" t="str">
        <f t="shared" si="924"/>
        <v>Do They Audit Results by Hand Tallying Some Ballots?</v>
      </c>
      <c r="C1054" s="402" t="str">
        <f>IF(F1054="","",IF(F1054=3,INDEX(Report!$A$61:$T$117,E1054,20),IF(OR(F1054=7,F1054=8,F1054=9,F1054=14,F1054=17),TEXT(INDEX(Report!$A$1:$T$57,E1054,F1054),"0%"),IF(F1054=5,TEXT(INDEX(Report!$A$1:$T$57,E1054,F1054),"$#,##0"),INDEX(Report!$A$1:$T$57,E1054,F1054)))))</f>
        <v>Hand tally</v>
      </c>
      <c r="D1054" s="403">
        <f>IF(F1054="","",IF(F1054=2,D$1,IF(F1054=3,INDEX(Report!$A$1:$T$57,E1054,20),INDEX(Report!$A$61:$T$117,E1054,F1054)-0.2)))</f>
        <v>5</v>
      </c>
      <c r="E1054" s="402">
        <f t="shared" si="940"/>
        <v>53</v>
      </c>
      <c r="F1054" s="402">
        <f t="shared" si="925"/>
        <v>16</v>
      </c>
    </row>
    <row r="1055" spans="1:6" x14ac:dyDescent="0.3">
      <c r="A1055" s="401" t="str">
        <f t="shared" ref="A1055" si="944">A1033</f>
        <v>Checking</v>
      </c>
      <c r="B1055" s="401" t="str">
        <f t="shared" si="924"/>
        <v>How Big Is Audit Sample?</v>
      </c>
      <c r="C1055" s="402" t="str">
        <f>IF(F1055="","",IF(F1055=3,INDEX(Report!$A$61:$T$117,E1055,20),IF(OR(F1055=7,F1055=8,F1055=9,F1055=14,F1055=17),TEXT(INDEX(Report!$A$1:$T$57,E1055,F1055),"0%"),IF(F1055=5,TEXT(INDEX(Report!$A$1:$T$57,E1055,F1055),"$#,##0"),INDEX(Report!$A$1:$T$57,E1055,F1055)))))</f>
        <v>Statistical. After results are final</v>
      </c>
      <c r="D1055" s="403">
        <f>IF(F1055="","",IF(F1055=2,D$1,IF(F1055=3,INDEX(Report!$A$1:$T$57,E1055,20),INDEX(Report!$A$61:$T$117,E1055,F1055)-0.2)))</f>
        <v>2</v>
      </c>
      <c r="E1055" s="402">
        <f t="shared" si="940"/>
        <v>53</v>
      </c>
      <c r="F1055" s="402">
        <f t="shared" si="925"/>
        <v>17</v>
      </c>
    </row>
    <row r="1056" spans="1:6" x14ac:dyDescent="0.3">
      <c r="A1056" s="401" t="str">
        <f t="shared" ref="A1056" si="945">A1034</f>
        <v>Checking</v>
      </c>
      <c r="B1056" s="401" t="str">
        <f t="shared" si="924"/>
        <v>Number of Contests Audited:</v>
      </c>
      <c r="C1056" s="402" t="str">
        <f>IF(F1056="","",IF(F1056=3,INDEX(Report!$A$61:$T$117,E1056,20),IF(OR(F1056=7,F1056=8,F1056=9,F1056=14,F1056=17),TEXT(INDEX(Report!$A$1:$T$57,E1056,F1056),"0%"),IF(F1056=5,TEXT(INDEX(Report!$A$1:$T$57,E1056,F1056),"$#,##0"),INDEX(Report!$A$1:$T$57,E1056,F1056)))))</f>
        <v>?</v>
      </c>
      <c r="D1056" s="403">
        <f>IF(F1056="","",IF(F1056=2,D$1,IF(F1056=3,INDEX(Report!$A$1:$T$57,E1056,20),INDEX(Report!$A$61:$T$117,E1056,F1056)-0.2)))</f>
        <v>1</v>
      </c>
      <c r="E1056" s="402">
        <f t="shared" si="940"/>
        <v>53</v>
      </c>
      <c r="F1056" s="402">
        <f t="shared" si="925"/>
        <v>18</v>
      </c>
    </row>
    <row r="1057" spans="1:6" x14ac:dyDescent="0.3">
      <c r="A1057" s="401" t="str">
        <f t="shared" ref="A1057" si="946">A1035</f>
        <v>Checking</v>
      </c>
      <c r="B1057" s="401" t="str">
        <f t="shared" si="924"/>
        <v>Can Public Recount with Copies of Ballots?</v>
      </c>
      <c r="C1057" s="402" t="str">
        <f>IF(F1057="","",IF(F1057=3,INDEX(Report!$A$61:$T$117,E1057,20),IF(OR(F1057=7,F1057=8,F1057=9,F1057=14,F1057=17),TEXT(INDEX(Report!$A$1:$T$57,E1057,F1057),"0%"),IF(F1057=5,TEXT(INDEX(Report!$A$1:$T$57,E1057,F1057),"$#,##0"),INDEX(Report!$A$1:$T$57,E1057,F1057)))))</f>
        <v>No ballots. Availability of images unknown</v>
      </c>
      <c r="D1057" s="403">
        <f>IF(F1057="","",IF(F1057=2,D$1,IF(F1057=3,INDEX(Report!$A$1:$T$57,E1057,20),INDEX(Report!$A$61:$T$117,E1057,F1057)-0.2)))</f>
        <v>2</v>
      </c>
      <c r="E1057" s="402">
        <f t="shared" si="940"/>
        <v>53</v>
      </c>
      <c r="F1057" s="402">
        <f t="shared" si="925"/>
        <v>19</v>
      </c>
    </row>
    <row r="1058" spans="1:6" s="397" customFormat="1" x14ac:dyDescent="0.3">
      <c r="A1058" s="397" t="str">
        <f>A1036</f>
        <v>State</v>
      </c>
      <c r="B1058" s="397" t="str">
        <f>B1036</f>
        <v>|</v>
      </c>
      <c r="C1058" s="398" t="str">
        <f>IF(F1058="","",IF(F1058=3,INDEX(Report!$A$61:$T$117,E1058,20),IF(OR(F1058=7,F1058=8,F1058=9,F1058=14,F1058=17),TEXT(INDEX(Report!$A$1:$T$57,E1058,F1058),"0%"),IF(F1058=5,TEXT(INDEX(Report!$A$1:$T$57,E1058,F1058),"$#,##0"),INDEX(Report!$A$1:$T$57,E1058,F1058)))))</f>
        <v>Washington</v>
      </c>
      <c r="D1058" s="399" t="str">
        <f>IF(F1058="","",IF(F1058=2,D$1,IF(F1058=3,INDEX(Report!$A$1:$T$57,E1058,20),INDEX(Report!$A$61:$T$117,E1058,F1058)-0.2)))</f>
        <v>Score (Scale 0-5)</v>
      </c>
      <c r="E1058" s="398">
        <f t="shared" si="940"/>
        <v>54</v>
      </c>
      <c r="F1058" s="398">
        <f>IF(F1036&lt;&gt;"",F1036,"")</f>
        <v>2</v>
      </c>
    </row>
    <row r="1059" spans="1:6" s="397" customFormat="1" x14ac:dyDescent="0.3">
      <c r="A1059" s="397" t="str">
        <f>A1037</f>
        <v>Grade</v>
      </c>
      <c r="B1059" s="397" t="str">
        <f t="shared" si="924"/>
        <v>Overall Grade, Total score is on scale 0-80 (item scores are 0-5)</v>
      </c>
      <c r="C1059" s="398" t="str">
        <f>IF(F1059="","",IF(F1059=3,INDEX(Report!$A$61:$T$117,E1059,20),IF(OR(F1059=7,F1059=8,F1059=9,F1059=14,F1059=17),TEXT(INDEX(Report!$A$1:$T$57,E1059,F1059),"0%"),IF(F1059=5,TEXT(INDEX(Report!$A$1:$T$57,E1059,F1059),"$#,##0"),INDEX(Report!$A$1:$T$57,E1059,F1059)))))</f>
        <v>A</v>
      </c>
      <c r="D1059" s="399">
        <f>IF(F1059="","",IF(F1059=2,D$1,IF(F1059=3,INDEX(Report!$A$1:$T$57,E1059,20),INDEX(Report!$A$61:$T$117,E1059,F1059)-0.2)))</f>
        <v>45.369687678600087</v>
      </c>
      <c r="E1059" s="398">
        <f t="shared" si="940"/>
        <v>54</v>
      </c>
      <c r="F1059" s="398">
        <f t="shared" si="925"/>
        <v>3</v>
      </c>
    </row>
    <row r="1060" spans="1:6" s="397" customFormat="1" x14ac:dyDescent="0.3">
      <c r="A1060" s="397" t="str">
        <f t="shared" ref="A1060" si="947">A1038</f>
        <v>Campaigns</v>
      </c>
      <c r="B1060" s="397" t="str">
        <f t="shared" si="924"/>
        <v>CAMPAIGNS</v>
      </c>
      <c r="C1060" s="398" t="str">
        <f>IF(F1060="","",IF(F1060=3,INDEX(Report!$A$61:$T$117,E1060,20),IF(OR(F1060=7,F1060=8,F1060=9,F1060=14,F1060=17),TEXT(INDEX(Report!$A$1:$T$57,E1060,F1060),"0%"),IF(F1060=5,TEXT(INDEX(Report!$A$1:$T$57,E1060,F1060),"$#,##0"),INDEX(Report!$A$1:$T$57,E1060,F1060)))))</f>
        <v/>
      </c>
      <c r="D1060" s="399" t="str">
        <f>IF(F1060="","",IF(F1060=2,D$1,IF(F1060=3,INDEX(Report!$A$1:$T$57,E1060,20),INDEX(Report!$A$61:$T$117,E1060,F1060)-0.2)))</f>
        <v/>
      </c>
      <c r="E1060" s="398">
        <f t="shared" si="940"/>
        <v>54</v>
      </c>
      <c r="F1060" s="398" t="str">
        <f t="shared" si="925"/>
        <v/>
      </c>
    </row>
    <row r="1061" spans="1:6" x14ac:dyDescent="0.3">
      <c r="A1061" s="401" t="str">
        <f t="shared" ref="A1061" si="948">A1039</f>
        <v>Campaigns</v>
      </c>
      <c r="B1061" s="401" t="str">
        <f t="shared" si="924"/>
        <v>Nonpartisan or Bipartisan Redistricting to Avoid Gerrymanders</v>
      </c>
      <c r="C1061" s="402" t="str">
        <f>IF(F1061="","",IF(F1061=3,INDEX(Report!$A$61:$T$117,E1061,20),IF(OR(F1061=7,F1061=8,F1061=9,F1061=14,F1061=17),TEXT(INDEX(Report!$A$1:$T$57,E1061,F1061),"0%"),IF(F1061=5,TEXT(INDEX(Report!$A$1:$T$57,E1061,F1061),"$#,##0"),INDEX(Report!$A$1:$T$57,E1061,F1061)))))</f>
        <v>Yes</v>
      </c>
      <c r="D1061" s="403">
        <f>IF(F1061="","",IF(F1061=2,D$1,IF(F1061=3,INDEX(Report!$A$1:$T$57,E1061,20),INDEX(Report!$A$61:$T$117,E1061,F1061)-0.2)))</f>
        <v>5</v>
      </c>
      <c r="E1061" s="402">
        <f t="shared" si="940"/>
        <v>54</v>
      </c>
      <c r="F1061" s="402">
        <f t="shared" si="925"/>
        <v>4</v>
      </c>
    </row>
    <row r="1062" spans="1:6" x14ac:dyDescent="0.3">
      <c r="A1062" s="401" t="str">
        <f t="shared" ref="A1062" si="949">A1040</f>
        <v>Campaigns</v>
      </c>
      <c r="B1062" s="401" t="str">
        <f t="shared" si="924"/>
        <v>Contribution Limit per 4 Years per Candidate</v>
      </c>
      <c r="C1062" s="402" t="str">
        <f>IF(F1062="","",IF(F1062=3,INDEX(Report!$A$61:$T$117,E1062,20),IF(OR(F1062=7,F1062=8,F1062=9,F1062=14,F1062=17),TEXT(INDEX(Report!$A$1:$T$57,E1062,F1062),"0%"),IF(F1062=5,TEXT(INDEX(Report!$A$1:$T$57,E1062,F1062),"$#,##0"),INDEX(Report!$A$1:$T$57,E1062,F1062)))))</f>
        <v>$3,000</v>
      </c>
      <c r="D1062" s="403">
        <f>IF(F1062="","",IF(F1062=2,D$1,IF(F1062=3,INDEX(Report!$A$1:$T$57,E1062,20),INDEX(Report!$A$61:$T$117,E1062,F1062)-0.2)))</f>
        <v>3.5</v>
      </c>
      <c r="E1062" s="402">
        <f t="shared" si="940"/>
        <v>54</v>
      </c>
      <c r="F1062" s="402">
        <f t="shared" si="925"/>
        <v>5</v>
      </c>
    </row>
    <row r="1063" spans="1:6" x14ac:dyDescent="0.3">
      <c r="A1063" s="401" t="str">
        <f t="shared" ref="A1063" si="950">A1041</f>
        <v>Campaigns</v>
      </c>
      <c r="B1063" s="401" t="str">
        <f t="shared" si="924"/>
        <v>Public Campaign Finance for Governor+Legislature:</v>
      </c>
      <c r="C1063" s="402" t="str">
        <f>IF(F1063="","",IF(F1063=3,INDEX(Report!$A$61:$T$117,E1063,20),IF(OR(F1063=7,F1063=8,F1063=9,F1063=14,F1063=17),TEXT(INDEX(Report!$A$1:$T$57,E1063,F1063),"0%"),IF(F1063=5,TEXT(INDEX(Report!$A$1:$T$57,E1063,F1063),"$#,##0"),INDEX(Report!$A$1:$T$57,E1063,F1063)))))</f>
        <v>Neither</v>
      </c>
      <c r="D1063" s="403">
        <f>IF(F1063="","",IF(F1063=2,D$1,IF(F1063=3,INDEX(Report!$A$1:$T$57,E1063,20),INDEX(Report!$A$61:$T$117,E1063,F1063)-0.2)))</f>
        <v>0</v>
      </c>
      <c r="E1063" s="402">
        <f t="shared" si="940"/>
        <v>54</v>
      </c>
      <c r="F1063" s="402">
        <f t="shared" si="925"/>
        <v>6</v>
      </c>
    </row>
    <row r="1064" spans="1:6" s="397" customFormat="1" x14ac:dyDescent="0.3">
      <c r="A1064" s="397" t="str">
        <f t="shared" ref="A1064" si="951">A1042</f>
        <v>Turnout</v>
      </c>
      <c r="B1064" s="397" t="str">
        <f t="shared" si="924"/>
        <v>TURNOUT</v>
      </c>
      <c r="C1064" s="398" t="str">
        <f>IF(F1064="","",IF(F1064=3,INDEX(Report!$A$61:$T$117,E1064,20),IF(OR(F1064=7,F1064=8,F1064=9,F1064=14,F1064=17),TEXT(INDEX(Report!$A$1:$T$57,E1064,F1064),"0%"),IF(F1064=5,TEXT(INDEX(Report!$A$1:$T$57,E1064,F1064),"$#,##0"),INDEX(Report!$A$1:$T$57,E1064,F1064)))))</f>
        <v/>
      </c>
      <c r="D1064" s="399" t="str">
        <f>IF(F1064="","",IF(F1064=2,D$1,IF(F1064=3,INDEX(Report!$A$1:$T$57,E1064,20),INDEX(Report!$A$61:$T$117,E1064,F1064)-0.2)))</f>
        <v/>
      </c>
      <c r="E1064" s="398">
        <f t="shared" si="940"/>
        <v>54</v>
      </c>
      <c r="F1064" s="398" t="str">
        <f t="shared" si="925"/>
        <v/>
      </c>
    </row>
    <row r="1065" spans="1:6" x14ac:dyDescent="0.3">
      <c r="A1065" s="401" t="str">
        <f t="shared" ref="A1065" si="952">A1043</f>
        <v>Turnout</v>
      </c>
      <c r="B1065" s="401" t="str">
        <f t="shared" si="924"/>
        <v>Turnout: % of Voting-age Citizens: 2020:</v>
      </c>
      <c r="C1065" s="402" t="str">
        <f>IF(F1065="","",IF(F1065=3,INDEX(Report!$A$61:$T$117,E1065,20),IF(OR(F1065=7,F1065=8,F1065=9,F1065=14,F1065=17),TEXT(INDEX(Report!$A$1:$T$57,E1065,F1065),"0%"),IF(F1065=5,TEXT(INDEX(Report!$A$1:$T$57,E1065,F1065),"$#,##0"),INDEX(Report!$A$1:$T$57,E1065,F1065)))))</f>
        <v>76%</v>
      </c>
      <c r="D1065" s="403">
        <f>IF(F1065="","",IF(F1065=2,D$1,IF(F1065=3,INDEX(Report!$A$1:$T$57,E1065,20),INDEX(Report!$A$61:$T$117,E1065,F1065)-0.2)))</f>
        <v>4.149034339366116</v>
      </c>
      <c r="E1065" s="402">
        <f t="shared" si="940"/>
        <v>54</v>
      </c>
      <c r="F1065" s="402">
        <f t="shared" si="925"/>
        <v>7</v>
      </c>
    </row>
    <row r="1066" spans="1:6" x14ac:dyDescent="0.3">
      <c r="A1066" s="401" t="str">
        <f t="shared" ref="A1066" si="953">A1044</f>
        <v>Turnout</v>
      </c>
      <c r="B1066" s="401" t="str">
        <f t="shared" si="924"/>
        <v>Ratio of 18-24 Turnout to 25+ Turnout: 2020:</v>
      </c>
      <c r="C1066" s="402" t="str">
        <f>IF(F1066="","",IF(F1066=3,INDEX(Report!$A$61:$T$117,E1066,20),IF(OR(F1066=7,F1066=8,F1066=9,F1066=14,F1066=17),TEXT(INDEX(Report!$A$1:$T$57,E1066,F1066),"0%"),IF(F1066=5,TEXT(INDEX(Report!$A$1:$T$57,E1066,F1066),"$#,##0"),INDEX(Report!$A$1:$T$57,E1066,F1066)))))</f>
        <v>71%</v>
      </c>
      <c r="D1066" s="403">
        <f>IF(F1066="","",IF(F1066=2,D$1,IF(F1066=3,INDEX(Report!$A$1:$T$57,E1066,20),INDEX(Report!$A$61:$T$117,E1066,F1066)-0.2)))</f>
        <v>2.1751316821452313</v>
      </c>
      <c r="E1066" s="402">
        <f t="shared" si="940"/>
        <v>54</v>
      </c>
      <c r="F1066" s="402">
        <f t="shared" si="925"/>
        <v>8</v>
      </c>
    </row>
    <row r="1067" spans="1:6" x14ac:dyDescent="0.3">
      <c r="A1067" s="401" t="str">
        <f t="shared" ref="A1067" si="954">A1045</f>
        <v>Turnout</v>
      </c>
      <c r="B1067" s="401" t="str">
        <f t="shared" si="924"/>
        <v>Ratio of Minority Turnout to White Turnout: 2020:</v>
      </c>
      <c r="C1067" s="402" t="str">
        <f>IF(F1067="","",IF(F1067=3,INDEX(Report!$A$61:$T$117,E1067,20),IF(OR(F1067=7,F1067=8,F1067=9,F1067=14,F1067=17),TEXT(INDEX(Report!$A$1:$T$57,E1067,F1067),"0%"),IF(F1067=5,TEXT(INDEX(Report!$A$1:$T$57,E1067,F1067),"$#,##0"),INDEX(Report!$A$1:$T$57,E1067,F1067)))))</f>
        <v>73%</v>
      </c>
      <c r="D1067" s="403">
        <f>IF(F1067="","",IF(F1067=2,D$1,IF(F1067=3,INDEX(Report!$A$1:$T$57,E1067,20),INDEX(Report!$A$61:$T$117,E1067,F1067)-0.2)))</f>
        <v>2.0455216570887393</v>
      </c>
      <c r="E1067" s="402">
        <f t="shared" si="940"/>
        <v>54</v>
      </c>
      <c r="F1067" s="402">
        <f t="shared" si="925"/>
        <v>9</v>
      </c>
    </row>
    <row r="1068" spans="1:6" s="397" customFormat="1" x14ac:dyDescent="0.3">
      <c r="A1068" s="397" t="str">
        <f t="shared" ref="A1068" si="955">A1046</f>
        <v>Access</v>
      </c>
      <c r="B1068" s="397" t="str">
        <f t="shared" si="924"/>
        <v>ACCESS TO VOTING</v>
      </c>
      <c r="C1068" s="398" t="str">
        <f>IF(F1068="","",IF(F1068=3,INDEX(Report!$A$61:$T$117,E1068,20),IF(OR(F1068=7,F1068=8,F1068=9,F1068=14,F1068=17),TEXT(INDEX(Report!$A$1:$T$57,E1068,F1068),"0%"),IF(F1068=5,TEXT(INDEX(Report!$A$1:$T$57,E1068,F1068),"$#,##0"),INDEX(Report!$A$1:$T$57,E1068,F1068)))))</f>
        <v/>
      </c>
      <c r="D1068" s="399" t="str">
        <f>IF(F1068="","",IF(F1068=2,D$1,IF(F1068=3,INDEX(Report!$A$1:$T$57,E1068,20),INDEX(Report!$A$61:$T$117,E1068,F1068)-0.2)))</f>
        <v/>
      </c>
      <c r="E1068" s="398">
        <f t="shared" si="940"/>
        <v>54</v>
      </c>
      <c r="F1068" s="398" t="str">
        <f t="shared" si="925"/>
        <v/>
      </c>
    </row>
    <row r="1069" spans="1:6" x14ac:dyDescent="0.3">
      <c r="A1069" s="401" t="str">
        <f t="shared" ref="A1069" si="956">A1047</f>
        <v>Access</v>
      </c>
      <c r="B1069" s="401" t="str">
        <f t="shared" si="924"/>
        <v>Weekend Early Voting: State Minimum 2021:</v>
      </c>
      <c r="C1069" s="402" t="str">
        <f>IF(F1069="","",IF(F1069=3,INDEX(Report!$A$61:$T$117,E1069,20),IF(OR(F1069=7,F1069=8,F1069=9,F1069=14,F1069=17),TEXT(INDEX(Report!$A$1:$T$57,E1069,F1069),"0%"),IF(F1069=5,TEXT(INDEX(Report!$A$1:$T$57,E1069,F1069),"$#,##0"),INDEX(Report!$A$1:$T$57,E1069,F1069)))))</f>
        <v>No rule</v>
      </c>
      <c r="D1069" s="403">
        <f>IF(F1069="","",IF(F1069=2,D$1,IF(F1069=3,INDEX(Report!$A$1:$T$57,E1069,20),INDEX(Report!$A$61:$T$117,E1069,F1069)-0.2)))</f>
        <v>0</v>
      </c>
      <c r="E1069" s="402">
        <f t="shared" si="940"/>
        <v>54</v>
      </c>
      <c r="F1069" s="402">
        <f t="shared" si="925"/>
        <v>10</v>
      </c>
    </row>
    <row r="1070" spans="1:6" x14ac:dyDescent="0.3">
      <c r="A1070" s="401" t="str">
        <f t="shared" ref="A1070" si="957">A1048</f>
        <v>Access</v>
      </c>
      <c r="B1070" s="401" t="str">
        <f t="shared" si="924"/>
        <v>Access to Vote by Mail (VBM): 2020:</v>
      </c>
      <c r="C1070" s="402" t="str">
        <f>IF(F1070="","",IF(F1070=3,INDEX(Report!$A$61:$T$117,E1070,20),IF(OR(F1070=7,F1070=8,F1070=9,F1070=14,F1070=17),TEXT(INDEX(Report!$A$1:$T$57,E1070,F1070),"0%"),IF(F1070=5,TEXT(INDEX(Report!$A$1:$T$57,E1070,F1070),"$#,##0"),INDEX(Report!$A$1:$T$57,E1070,F1070)))))</f>
        <v>Broad VBM: Ballot sent to all</v>
      </c>
      <c r="D1070" s="403">
        <f>IF(F1070="","",IF(F1070=2,D$1,IF(F1070=3,INDEX(Report!$A$1:$T$57,E1070,20),INDEX(Report!$A$61:$T$117,E1070,F1070)-0.2)))</f>
        <v>4</v>
      </c>
      <c r="E1070" s="402">
        <f t="shared" si="940"/>
        <v>54</v>
      </c>
      <c r="F1070" s="402">
        <f t="shared" si="925"/>
        <v>11</v>
      </c>
    </row>
    <row r="1071" spans="1:6" x14ac:dyDescent="0.3">
      <c r="A1071" s="401" t="str">
        <f t="shared" ref="A1071" si="958">A1049</f>
        <v>Access</v>
      </c>
      <c r="B1071" s="401" t="str">
        <f t="shared" si="924"/>
        <v>Number of Days when Voters Can Cure Signature Problems after Election Day:</v>
      </c>
      <c r="C1071" s="402">
        <f>IF(F1071="","",IF(F1071=3,INDEX(Report!$A$61:$T$117,E1071,20),IF(OR(F1071=7,F1071=8,F1071=9,F1071=14,F1071=17),TEXT(INDEX(Report!$A$1:$T$57,E1071,F1071),"0%"),IF(F1071=5,TEXT(INDEX(Report!$A$1:$T$57,E1071,F1071),"$#,##0"),INDEX(Report!$A$1:$T$57,E1071,F1071)))))</f>
        <v>21</v>
      </c>
      <c r="D1071" s="403">
        <f>IF(F1071="","",IF(F1071=2,D$1,IF(F1071=3,INDEX(Report!$A$1:$T$57,E1071,20),INDEX(Report!$A$61:$T$117,E1071,F1071)-0.2)))</f>
        <v>5</v>
      </c>
      <c r="E1071" s="402">
        <f t="shared" si="940"/>
        <v>54</v>
      </c>
      <c r="F1071" s="402">
        <f t="shared" si="925"/>
        <v>12</v>
      </c>
    </row>
    <row r="1072" spans="1:6" x14ac:dyDescent="0.3">
      <c r="A1072" s="401" t="str">
        <f t="shared" ref="A1072" si="959">A1050</f>
        <v>Access</v>
      </c>
      <c r="B1072" s="401" t="str">
        <f t="shared" si="924"/>
        <v>Do They Maintain VBM List Well with Address Changes &amp; Deaths?</v>
      </c>
      <c r="C1072" s="402" t="str">
        <f>IF(F1072="","",IF(F1072=3,INDEX(Report!$A$61:$T$117,E1072,20),IF(OR(F1072=7,F1072=8,F1072=9,F1072=14,F1072=17),TEXT(INDEX(Report!$A$1:$T$57,E1072,F1072),"0%"),IF(F1072=5,TEXT(INDEX(Report!$A$1:$T$57,E1072,F1072),"$#,##0"),INDEX(Report!$A$1:$T$57,E1072,F1072)))))</f>
        <v>Yes</v>
      </c>
      <c r="D1072" s="403">
        <f>IF(F1072="","",IF(F1072=2,D$1,IF(F1072=3,INDEX(Report!$A$1:$T$57,E1072,20),INDEX(Report!$A$61:$T$117,E1072,F1072)-0.2)))</f>
        <v>5</v>
      </c>
      <c r="E1072" s="402">
        <f t="shared" si="940"/>
        <v>54</v>
      </c>
      <c r="F1072" s="402">
        <f t="shared" si="925"/>
        <v>13</v>
      </c>
    </row>
    <row r="1073" spans="1:6" x14ac:dyDescent="0.3">
      <c r="A1073" s="401" t="str">
        <f t="shared" ref="A1073" si="960">A1051</f>
        <v>Access</v>
      </c>
      <c r="B1073" s="401" t="str">
        <f t="shared" si="924"/>
        <v>Extent of Review of VBM: Rejection Rate: 2018:</v>
      </c>
      <c r="C1073" s="402" t="str">
        <f>IF(F1073="","",IF(F1073=3,INDEX(Report!$A$61:$T$117,E1073,20),IF(OR(F1073=7,F1073=8,F1073=9,F1073=14,F1073=17),TEXT(INDEX(Report!$A$1:$T$57,E1073,F1073),"0%"),IF(F1073=5,TEXT(INDEX(Report!$A$1:$T$57,E1073,F1073),"$#,##0"),INDEX(Report!$A$1:$T$57,E1073,F1073)))))</f>
        <v>1%</v>
      </c>
      <c r="D1073" s="403">
        <f>IF(F1073="","",IF(F1073=2,D$1,IF(F1073=3,INDEX(Report!$A$1:$T$57,E1073,20),INDEX(Report!$A$61:$T$117,E1073,F1073)-0.2)))</f>
        <v>5</v>
      </c>
      <c r="E1073" s="402">
        <f t="shared" si="940"/>
        <v>54</v>
      </c>
      <c r="F1073" s="402">
        <f t="shared" si="925"/>
        <v>14</v>
      </c>
    </row>
    <row r="1074" spans="1:6" s="397" customFormat="1" x14ac:dyDescent="0.3">
      <c r="A1074" s="397" t="str">
        <f t="shared" ref="A1074" si="961">A1052</f>
        <v>Checking</v>
      </c>
      <c r="B1074" s="397" t="str">
        <f t="shared" si="924"/>
        <v>CHECKING ELECTION RESULTS</v>
      </c>
      <c r="C1074" s="398" t="str">
        <f>IF(F1074="","",IF(F1074=3,INDEX(Report!$A$61:$T$117,E1074,20),IF(OR(F1074=7,F1074=8,F1074=9,F1074=14,F1074=17),TEXT(INDEX(Report!$A$1:$T$57,E1074,F1074),"0%"),IF(F1074=5,TEXT(INDEX(Report!$A$1:$T$57,E1074,F1074),"$#,##0"),INDEX(Report!$A$1:$T$57,E1074,F1074)))))</f>
        <v/>
      </c>
      <c r="D1074" s="399" t="str">
        <f>IF(F1074="","",IF(F1074=2,D$1,IF(F1074=3,INDEX(Report!$A$1:$T$57,E1074,20),INDEX(Report!$A$61:$T$117,E1074,F1074)-0.2)))</f>
        <v/>
      </c>
      <c r="E1074" s="398">
        <f t="shared" si="940"/>
        <v>54</v>
      </c>
      <c r="F1074" s="398" t="str">
        <f t="shared" si="925"/>
        <v/>
      </c>
    </row>
    <row r="1075" spans="1:6" x14ac:dyDescent="0.3">
      <c r="A1075" s="401" t="str">
        <f t="shared" ref="A1075" si="962">A1053</f>
        <v>Checking</v>
      </c>
      <c r="B1075" s="401" t="str">
        <f t="shared" si="924"/>
        <v>Handmarked Paper Ballots or Printed by Touchscreen? 2022:</v>
      </c>
      <c r="C1075" s="402" t="str">
        <f>IF(F1075="","",IF(F1075=3,INDEX(Report!$A$61:$T$117,E1075,20),IF(OR(F1075=7,F1075=8,F1075=9,F1075=14,F1075=17),TEXT(INDEX(Report!$A$1:$T$57,E1075,F1075),"0%"),IF(F1075=5,TEXT(INDEX(Report!$A$1:$T$57,E1075,F1075),"$#,##0"),INDEX(Report!$A$1:$T$57,E1075,F1075)))))</f>
        <v>Handmark. Touchscreen can print ballot for accessibility</v>
      </c>
      <c r="D1075" s="403">
        <f>IF(F1075="","",IF(F1075=2,D$1,IF(F1075=3,INDEX(Report!$A$1:$T$57,E1075,20),INDEX(Report!$A$61:$T$117,E1075,F1075)-0.2)))</f>
        <v>5</v>
      </c>
      <c r="E1075" s="402">
        <f t="shared" si="940"/>
        <v>54</v>
      </c>
      <c r="F1075" s="402">
        <f t="shared" si="925"/>
        <v>15</v>
      </c>
    </row>
    <row r="1076" spans="1:6" x14ac:dyDescent="0.3">
      <c r="A1076" s="401" t="str">
        <f t="shared" ref="A1076" si="963">A1054</f>
        <v>Checking</v>
      </c>
      <c r="B1076" s="401" t="str">
        <f t="shared" si="924"/>
        <v>Do They Audit Results by Hand Tallying Some Ballots?</v>
      </c>
      <c r="C1076" s="402" t="str">
        <f>IF(F1076="","",IF(F1076=3,INDEX(Report!$A$61:$T$117,E1076,20),IF(OR(F1076=7,F1076=8,F1076=9,F1076=14,F1076=17),TEXT(INDEX(Report!$A$1:$T$57,E1076,F1076),"0%"),IF(F1076=5,TEXT(INDEX(Report!$A$1:$T$57,E1076,F1076),"$#,##0"),INDEX(Report!$A$1:$T$57,E1076,F1076)))))</f>
        <v>Hand tally. Except.can audit just in-person machines</v>
      </c>
      <c r="D1076" s="403">
        <f>IF(F1076="","",IF(F1076=2,D$1,IF(F1076=3,INDEX(Report!$A$1:$T$57,E1076,20),INDEX(Report!$A$61:$T$117,E1076,F1076)-0.2)))</f>
        <v>3</v>
      </c>
      <c r="E1076" s="402">
        <f t="shared" si="940"/>
        <v>54</v>
      </c>
      <c r="F1076" s="402">
        <f t="shared" si="925"/>
        <v>16</v>
      </c>
    </row>
    <row r="1077" spans="1:6" x14ac:dyDescent="0.3">
      <c r="A1077" s="401" t="str">
        <f t="shared" ref="A1077" si="964">A1055</f>
        <v>Checking</v>
      </c>
      <c r="B1077" s="401" t="str">
        <f t="shared" si="924"/>
        <v>How Big Is Audit Sample?</v>
      </c>
      <c r="C1077" s="402" t="str">
        <f>IF(F1077="","",IF(F1077=3,INDEX(Report!$A$61:$T$117,E1077,20),IF(OR(F1077=7,F1077=8,F1077=9,F1077=14,F1077=17),TEXT(INDEX(Report!$A$1:$T$57,E1077,F1077),"0%"),IF(F1077=5,TEXT(INDEX(Report!$A$1:$T$57,E1077,F1077),"$#,##0"),INDEX(Report!$A$1:$T$57,E1077,F1077)))))</f>
        <v>1%-4%</v>
      </c>
      <c r="D1077" s="403">
        <f>IF(F1077="","",IF(F1077=2,D$1,IF(F1077=3,INDEX(Report!$A$1:$T$57,E1077,20),INDEX(Report!$A$61:$T$117,E1077,F1077)-0.2)))</f>
        <v>1</v>
      </c>
      <c r="E1077" s="402">
        <f t="shared" si="940"/>
        <v>54</v>
      </c>
      <c r="F1077" s="402">
        <f t="shared" si="925"/>
        <v>17</v>
      </c>
    </row>
    <row r="1078" spans="1:6" x14ac:dyDescent="0.3">
      <c r="A1078" s="401" t="str">
        <f t="shared" ref="A1078" si="965">A1056</f>
        <v>Checking</v>
      </c>
      <c r="B1078" s="401" t="str">
        <f t="shared" si="924"/>
        <v>Number of Contests Audited:</v>
      </c>
      <c r="C1078" s="402" t="str">
        <f>IF(F1078="","",IF(F1078=3,INDEX(Report!$A$61:$T$117,E1078,20),IF(OR(F1078=7,F1078=8,F1078=9,F1078=14,F1078=17),TEXT(INDEX(Report!$A$1:$T$57,E1078,F1078),"0%"),IF(F1078=5,TEXT(INDEX(Report!$A$1:$T$57,E1078,F1078),"$#,##0"),INDEX(Report!$A$1:$T$57,E1078,F1078)))))</f>
        <v>1-3</v>
      </c>
      <c r="D1078" s="403">
        <f>IF(F1078="","",IF(F1078=2,D$1,IF(F1078=3,INDEX(Report!$A$1:$T$57,E1078,20),INDEX(Report!$A$61:$T$117,E1078,F1078)-0.2)))</f>
        <v>0.49999999999999994</v>
      </c>
      <c r="E1078" s="402">
        <f t="shared" si="940"/>
        <v>54</v>
      </c>
      <c r="F1078" s="402">
        <f t="shared" si="925"/>
        <v>18</v>
      </c>
    </row>
    <row r="1079" spans="1:6" x14ac:dyDescent="0.3">
      <c r="A1079" s="401" t="str">
        <f t="shared" ref="A1079" si="966">A1057</f>
        <v>Checking</v>
      </c>
      <c r="B1079" s="401" t="str">
        <f t="shared" si="924"/>
        <v>Can Public Recount with Copies of Ballots?</v>
      </c>
      <c r="C1079" s="402" t="str">
        <f>IF(F1079="","",IF(F1079=3,INDEX(Report!$A$61:$T$117,E1079,20),IF(OR(F1079=7,F1079=8,F1079=9,F1079=14,F1079=17),TEXT(INDEX(Report!$A$1:$T$57,E1079,F1079),"0%"),IF(F1079=5,TEXT(INDEX(Report!$A$1:$T$57,E1079,F1079),"$#,##0"),INDEX(Report!$A$1:$T$57,E1079,F1079)))))</f>
        <v>No ballots or images</v>
      </c>
      <c r="D1079" s="403">
        <f>IF(F1079="","",IF(F1079=2,D$1,IF(F1079=3,INDEX(Report!$A$1:$T$57,E1079,20),INDEX(Report!$A$61:$T$117,E1079,F1079)-0.2)))</f>
        <v>0</v>
      </c>
      <c r="E1079" s="402">
        <f t="shared" si="940"/>
        <v>54</v>
      </c>
      <c r="F1079" s="402">
        <f t="shared" si="925"/>
        <v>19</v>
      </c>
    </row>
    <row r="1080" spans="1:6" s="397" customFormat="1" x14ac:dyDescent="0.3">
      <c r="A1080" s="397" t="str">
        <f>A1058</f>
        <v>State</v>
      </c>
      <c r="B1080" s="397" t="str">
        <f>B1058</f>
        <v>|</v>
      </c>
      <c r="C1080" s="398" t="str">
        <f>IF(F1080="","",IF(F1080=3,INDEX(Report!$A$61:$T$117,E1080,20),IF(OR(F1080=7,F1080=8,F1080=9,F1080=14,F1080=17),TEXT(INDEX(Report!$A$1:$T$57,E1080,F1080),"0%"),IF(F1080=5,TEXT(INDEX(Report!$A$1:$T$57,E1080,F1080),"$#,##0"),INDEX(Report!$A$1:$T$57,E1080,F1080)))))</f>
        <v>West Virginia</v>
      </c>
      <c r="D1080" s="399" t="str">
        <f>IF(F1080="","",IF(F1080=2,D$1,IF(F1080=3,INDEX(Report!$A$1:$T$57,E1080,20),INDEX(Report!$A$61:$T$117,E1080,F1080)-0.2)))</f>
        <v>Score (Scale 0-5)</v>
      </c>
      <c r="E1080" s="398">
        <f t="shared" si="940"/>
        <v>55</v>
      </c>
      <c r="F1080" s="398">
        <f>IF(F1058&lt;&gt;"",F1058,"")</f>
        <v>2</v>
      </c>
    </row>
    <row r="1081" spans="1:6" s="397" customFormat="1" x14ac:dyDescent="0.3">
      <c r="A1081" s="397" t="str">
        <f>A1059</f>
        <v>Grade</v>
      </c>
      <c r="B1081" s="397" t="str">
        <f t="shared" si="924"/>
        <v>Overall Grade, Total score is on scale 0-80 (item scores are 0-5)</v>
      </c>
      <c r="C1081" s="398" t="str">
        <f>IF(F1081="","",IF(F1081=3,INDEX(Report!$A$61:$T$117,E1081,20),IF(OR(F1081=7,F1081=8,F1081=9,F1081=14,F1081=17),TEXT(INDEX(Report!$A$1:$T$57,E1081,F1081),"0%"),IF(F1081=5,TEXT(INDEX(Report!$A$1:$T$57,E1081,F1081),"$#,##0"),INDEX(Report!$A$1:$T$57,E1081,F1081)))))</f>
        <v>A</v>
      </c>
      <c r="D1081" s="399">
        <f>IF(F1081="","",IF(F1081=2,D$1,IF(F1081=3,INDEX(Report!$A$1:$T$57,E1081,20),INDEX(Report!$A$61:$T$117,E1081,F1081)-0.2)))</f>
        <v>43.155074059524992</v>
      </c>
      <c r="E1081" s="398">
        <f t="shared" si="940"/>
        <v>55</v>
      </c>
      <c r="F1081" s="398">
        <f t="shared" si="925"/>
        <v>3</v>
      </c>
    </row>
    <row r="1082" spans="1:6" s="397" customFormat="1" x14ac:dyDescent="0.3">
      <c r="A1082" s="397" t="str">
        <f t="shared" ref="A1082" si="967">A1060</f>
        <v>Campaigns</v>
      </c>
      <c r="B1082" s="397" t="str">
        <f t="shared" si="924"/>
        <v>CAMPAIGNS</v>
      </c>
      <c r="C1082" s="398" t="str">
        <f>IF(F1082="","",IF(F1082=3,INDEX(Report!$A$61:$T$117,E1082,20),IF(OR(F1082=7,F1082=8,F1082=9,F1082=14,F1082=17),TEXT(INDEX(Report!$A$1:$T$57,E1082,F1082),"0%"),IF(F1082=5,TEXT(INDEX(Report!$A$1:$T$57,E1082,F1082),"$#,##0"),INDEX(Report!$A$1:$T$57,E1082,F1082)))))</f>
        <v/>
      </c>
      <c r="D1082" s="399" t="str">
        <f>IF(F1082="","",IF(F1082=2,D$1,IF(F1082=3,INDEX(Report!$A$1:$T$57,E1082,20),INDEX(Report!$A$61:$T$117,E1082,F1082)-0.2)))</f>
        <v/>
      </c>
      <c r="E1082" s="398">
        <f t="shared" si="940"/>
        <v>55</v>
      </c>
      <c r="F1082" s="398" t="str">
        <f t="shared" si="925"/>
        <v/>
      </c>
    </row>
    <row r="1083" spans="1:6" x14ac:dyDescent="0.3">
      <c r="A1083" s="401" t="str">
        <f t="shared" ref="A1083" si="968">A1061</f>
        <v>Campaigns</v>
      </c>
      <c r="B1083" s="401" t="str">
        <f t="shared" si="924"/>
        <v>Nonpartisan or Bipartisan Redistricting to Avoid Gerrymanders</v>
      </c>
      <c r="C1083" s="402" t="str">
        <f>IF(F1083="","",IF(F1083=3,INDEX(Report!$A$61:$T$117,E1083,20),IF(OR(F1083=7,F1083=8,F1083=9,F1083=14,F1083=17),TEXT(INDEX(Report!$A$1:$T$57,E1083,F1083),"0%"),IF(F1083=5,TEXT(INDEX(Report!$A$1:$T$57,E1083,F1083),"$#,##0"),INDEX(Report!$A$1:$T$57,E1083,F1083)))))</f>
        <v>No</v>
      </c>
      <c r="D1083" s="403">
        <f>IF(F1083="","",IF(F1083=2,D$1,IF(F1083=3,INDEX(Report!$A$1:$T$57,E1083,20),INDEX(Report!$A$61:$T$117,E1083,F1083)-0.2)))</f>
        <v>0</v>
      </c>
      <c r="E1083" s="402">
        <f t="shared" si="940"/>
        <v>55</v>
      </c>
      <c r="F1083" s="402">
        <f t="shared" si="925"/>
        <v>4</v>
      </c>
    </row>
    <row r="1084" spans="1:6" x14ac:dyDescent="0.3">
      <c r="A1084" s="401" t="str">
        <f t="shared" ref="A1084" si="969">A1062</f>
        <v>Campaigns</v>
      </c>
      <c r="B1084" s="401" t="str">
        <f t="shared" si="924"/>
        <v>Contribution Limit per 4 Years per Candidate</v>
      </c>
      <c r="C1084" s="402" t="str">
        <f>IF(F1084="","",IF(F1084=3,INDEX(Report!$A$61:$T$117,E1084,20),IF(OR(F1084=7,F1084=8,F1084=9,F1084=14,F1084=17),TEXT(INDEX(Report!$A$1:$T$57,E1084,F1084),"0%"),IF(F1084=5,TEXT(INDEX(Report!$A$1:$T$57,E1084,F1084),"$#,##0"),INDEX(Report!$A$1:$T$57,E1084,F1084)))))</f>
        <v>$8,400</v>
      </c>
      <c r="D1084" s="403">
        <f>IF(F1084="","",IF(F1084=2,D$1,IF(F1084=3,INDEX(Report!$A$1:$T$57,E1084,20),INDEX(Report!$A$61:$T$117,E1084,F1084)-0.2)))</f>
        <v>1</v>
      </c>
      <c r="E1084" s="402">
        <f t="shared" si="940"/>
        <v>55</v>
      </c>
      <c r="F1084" s="402">
        <f t="shared" si="925"/>
        <v>5</v>
      </c>
    </row>
    <row r="1085" spans="1:6" x14ac:dyDescent="0.3">
      <c r="A1085" s="401" t="str">
        <f t="shared" ref="A1085" si="970">A1063</f>
        <v>Campaigns</v>
      </c>
      <c r="B1085" s="401" t="str">
        <f t="shared" si="924"/>
        <v>Public Campaign Finance for Governor+Legislature:</v>
      </c>
      <c r="C1085" s="402" t="str">
        <f>IF(F1085="","",IF(F1085=3,INDEX(Report!$A$61:$T$117,E1085,20),IF(OR(F1085=7,F1085=8,F1085=9,F1085=14,F1085=17),TEXT(INDEX(Report!$A$1:$T$57,E1085,F1085),"0%"),IF(F1085=5,TEXT(INDEX(Report!$A$1:$T$57,E1085,F1085),"$#,##0"),INDEX(Report!$A$1:$T$57,E1085,F1085)))))</f>
        <v>Justices</v>
      </c>
      <c r="D1085" s="403">
        <f>IF(F1085="","",IF(F1085=2,D$1,IF(F1085=3,INDEX(Report!$A$1:$T$57,E1085,20),INDEX(Report!$A$61:$T$117,E1085,F1085)-0.2)))</f>
        <v>2</v>
      </c>
      <c r="E1085" s="402">
        <f t="shared" si="940"/>
        <v>55</v>
      </c>
      <c r="F1085" s="402">
        <f t="shared" si="925"/>
        <v>6</v>
      </c>
    </row>
    <row r="1086" spans="1:6" s="397" customFormat="1" x14ac:dyDescent="0.3">
      <c r="A1086" s="397" t="str">
        <f t="shared" ref="A1086" si="971">A1064</f>
        <v>Turnout</v>
      </c>
      <c r="B1086" s="397" t="str">
        <f t="shared" si="924"/>
        <v>TURNOUT</v>
      </c>
      <c r="C1086" s="398" t="str">
        <f>IF(F1086="","",IF(F1086=3,INDEX(Report!$A$61:$T$117,E1086,20),IF(OR(F1086=7,F1086=8,F1086=9,F1086=14,F1086=17),TEXT(INDEX(Report!$A$1:$T$57,E1086,F1086),"0%"),IF(F1086=5,TEXT(INDEX(Report!$A$1:$T$57,E1086,F1086),"$#,##0"),INDEX(Report!$A$1:$T$57,E1086,F1086)))))</f>
        <v/>
      </c>
      <c r="D1086" s="399" t="str">
        <f>IF(F1086="","",IF(F1086=2,D$1,IF(F1086=3,INDEX(Report!$A$1:$T$57,E1086,20),INDEX(Report!$A$61:$T$117,E1086,F1086)-0.2)))</f>
        <v/>
      </c>
      <c r="E1086" s="398">
        <f t="shared" si="940"/>
        <v>55</v>
      </c>
      <c r="F1086" s="398" t="str">
        <f t="shared" si="925"/>
        <v/>
      </c>
    </row>
    <row r="1087" spans="1:6" x14ac:dyDescent="0.3">
      <c r="A1087" s="401" t="str">
        <f t="shared" ref="A1087" si="972">A1065</f>
        <v>Turnout</v>
      </c>
      <c r="B1087" s="401" t="str">
        <f t="shared" si="924"/>
        <v>Turnout: % of Voting-age Citizens: 2020:</v>
      </c>
      <c r="C1087" s="402" t="str">
        <f>IF(F1087="","",IF(F1087=3,INDEX(Report!$A$61:$T$117,E1087,20),IF(OR(F1087=7,F1087=8,F1087=9,F1087=14,F1087=17),TEXT(INDEX(Report!$A$1:$T$57,E1087,F1087),"0%"),IF(F1087=5,TEXT(INDEX(Report!$A$1:$T$57,E1087,F1087),"$#,##0"),INDEX(Report!$A$1:$T$57,E1087,F1087)))))</f>
        <v>58%</v>
      </c>
      <c r="D1087" s="403">
        <f>IF(F1087="","",IF(F1087=2,D$1,IF(F1087=3,INDEX(Report!$A$1:$T$57,E1087,20),INDEX(Report!$A$61:$T$117,E1087,F1087)-0.2)))</f>
        <v>0.51885042578007345</v>
      </c>
      <c r="E1087" s="402">
        <f t="shared" si="940"/>
        <v>55</v>
      </c>
      <c r="F1087" s="402">
        <f t="shared" si="925"/>
        <v>7</v>
      </c>
    </row>
    <row r="1088" spans="1:6" x14ac:dyDescent="0.3">
      <c r="A1088" s="401" t="str">
        <f t="shared" ref="A1088" si="973">A1066</f>
        <v>Turnout</v>
      </c>
      <c r="B1088" s="401" t="str">
        <f t="shared" si="924"/>
        <v>Ratio of 18-24 Turnout to 25+ Turnout: 2020:</v>
      </c>
      <c r="C1088" s="402" t="str">
        <f>IF(F1088="","",IF(F1088=3,INDEX(Report!$A$61:$T$117,E1088,20),IF(OR(F1088=7,F1088=8,F1088=9,F1088=14,F1088=17),TEXT(INDEX(Report!$A$1:$T$57,E1088,F1088),"0%"),IF(F1088=5,TEXT(INDEX(Report!$A$1:$T$57,E1088,F1088),"$#,##0"),INDEX(Report!$A$1:$T$57,E1088,F1088)))))</f>
        <v>59%</v>
      </c>
      <c r="D1088" s="403">
        <f>IF(F1088="","",IF(F1088=2,D$1,IF(F1088=3,INDEX(Report!$A$1:$T$57,E1088,20),INDEX(Report!$A$61:$T$117,E1088,F1088)-0.2)))</f>
        <v>0.96588461680186732</v>
      </c>
      <c r="E1088" s="402">
        <f t="shared" si="940"/>
        <v>55</v>
      </c>
      <c r="F1088" s="402">
        <f t="shared" si="925"/>
        <v>8</v>
      </c>
    </row>
    <row r="1089" spans="1:6" x14ac:dyDescent="0.3">
      <c r="A1089" s="401" t="str">
        <f t="shared" ref="A1089" si="974">A1067</f>
        <v>Turnout</v>
      </c>
      <c r="B1089" s="401" t="str">
        <f t="shared" si="924"/>
        <v>Ratio of Minority Turnout to White Turnout: 2020:</v>
      </c>
      <c r="C1089" s="402" t="str">
        <f>IF(F1089="","",IF(F1089=3,INDEX(Report!$A$61:$T$117,E1089,20),IF(OR(F1089=7,F1089=8,F1089=9,F1089=14,F1089=17),TEXT(INDEX(Report!$A$1:$T$57,E1089,F1089),"0%"),IF(F1089=5,TEXT(INDEX(Report!$A$1:$T$57,E1089,F1089),"$#,##0"),INDEX(Report!$A$1:$T$57,E1089,F1089)))))</f>
        <v>101%</v>
      </c>
      <c r="D1089" s="403">
        <f>IF(F1089="","",IF(F1089=2,D$1,IF(F1089=3,INDEX(Report!$A$1:$T$57,E1089,20),INDEX(Report!$A$61:$T$117,E1089,F1089)-0.2)))</f>
        <v>4.6703390169430588</v>
      </c>
      <c r="E1089" s="402">
        <f t="shared" si="940"/>
        <v>55</v>
      </c>
      <c r="F1089" s="402">
        <f t="shared" si="925"/>
        <v>9</v>
      </c>
    </row>
    <row r="1090" spans="1:6" s="397" customFormat="1" x14ac:dyDescent="0.3">
      <c r="A1090" s="397" t="str">
        <f t="shared" ref="A1090" si="975">A1068</f>
        <v>Access</v>
      </c>
      <c r="B1090" s="397" t="str">
        <f t="shared" si="924"/>
        <v>ACCESS TO VOTING</v>
      </c>
      <c r="C1090" s="398" t="str">
        <f>IF(F1090="","",IF(F1090=3,INDEX(Report!$A$61:$T$117,E1090,20),IF(OR(F1090=7,F1090=8,F1090=9,F1090=14,F1090=17),TEXT(INDEX(Report!$A$1:$T$57,E1090,F1090),"0%"),IF(F1090=5,TEXT(INDEX(Report!$A$1:$T$57,E1090,F1090),"$#,##0"),INDEX(Report!$A$1:$T$57,E1090,F1090)))))</f>
        <v/>
      </c>
      <c r="D1090" s="399" t="str">
        <f>IF(F1090="","",IF(F1090=2,D$1,IF(F1090=3,INDEX(Report!$A$1:$T$57,E1090,20),INDEX(Report!$A$61:$T$117,E1090,F1090)-0.2)))</f>
        <v/>
      </c>
      <c r="E1090" s="398">
        <f t="shared" si="940"/>
        <v>55</v>
      </c>
      <c r="F1090" s="398" t="str">
        <f t="shared" si="925"/>
        <v/>
      </c>
    </row>
    <row r="1091" spans="1:6" x14ac:dyDescent="0.3">
      <c r="A1091" s="401" t="str">
        <f t="shared" ref="A1091" si="976">A1069</f>
        <v>Access</v>
      </c>
      <c r="B1091" s="401" t="str">
        <f t="shared" si="924"/>
        <v>Weekend Early Voting: State Minimum 2021:</v>
      </c>
      <c r="C1091" s="402" t="str">
        <f>IF(F1091="","",IF(F1091=3,INDEX(Report!$A$61:$T$117,E1091,20),IF(OR(F1091=7,F1091=8,F1091=9,F1091=14,F1091=17),TEXT(INDEX(Report!$A$1:$T$57,E1091,F1091),"0%"),IF(F1091=5,TEXT(INDEX(Report!$A$1:$T$57,E1091,F1091),"$#,##0"),INDEX(Report!$A$1:$T$57,E1091,F1091)))))</f>
        <v>2 Saturdays: 9-5 last 2 Sat</v>
      </c>
      <c r="D1091" s="403">
        <f>IF(F1091="","",IF(F1091=2,D$1,IF(F1091=3,INDEX(Report!$A$1:$T$57,E1091,20),INDEX(Report!$A$61:$T$117,E1091,F1091)-0.2)))</f>
        <v>2</v>
      </c>
      <c r="E1091" s="402">
        <f t="shared" si="940"/>
        <v>55</v>
      </c>
      <c r="F1091" s="402">
        <f t="shared" si="925"/>
        <v>10</v>
      </c>
    </row>
    <row r="1092" spans="1:6" x14ac:dyDescent="0.3">
      <c r="A1092" s="401" t="str">
        <f t="shared" ref="A1092" si="977">A1070</f>
        <v>Access</v>
      </c>
      <c r="B1092" s="401" t="str">
        <f t="shared" si="924"/>
        <v>Access to Vote by Mail (VBM): 2020:</v>
      </c>
      <c r="C1092" s="402" t="str">
        <f>IF(F1092="","",IF(F1092=3,INDEX(Report!$A$61:$T$117,E1092,20),IF(OR(F1092=7,F1092=8,F1092=9,F1092=14,F1092=17),TEXT(INDEX(Report!$A$1:$T$57,E1092,F1092),"0%"),IF(F1092=5,TEXT(INDEX(Report!$A$1:$T$57,E1092,F1092),"$#,##0"),INDEX(Report!$A$1:$T$57,E1092,F1092)))))</f>
        <v>Broad VBM: if Voter asks</v>
      </c>
      <c r="D1092" s="403">
        <f>IF(F1092="","",IF(F1092=2,D$1,IF(F1092=3,INDEX(Report!$A$1:$T$57,E1092,20),INDEX(Report!$A$61:$T$117,E1092,F1092)-0.2)))</f>
        <v>3</v>
      </c>
      <c r="E1092" s="402">
        <f t="shared" si="940"/>
        <v>55</v>
      </c>
      <c r="F1092" s="402">
        <f t="shared" si="925"/>
        <v>11</v>
      </c>
    </row>
    <row r="1093" spans="1:6" x14ac:dyDescent="0.3">
      <c r="A1093" s="401" t="str">
        <f t="shared" ref="A1093" si="978">A1071</f>
        <v>Access</v>
      </c>
      <c r="B1093" s="401" t="str">
        <f t="shared" si="924"/>
        <v>Number of Days when Voters Can Cure Signature Problems after Election Day:</v>
      </c>
      <c r="C1093" s="402" t="str">
        <f>IF(F1093="","",IF(F1093=3,INDEX(Report!$A$61:$T$117,E1093,20),IF(OR(F1093=7,F1093=8,F1093=9,F1093=14,F1093=17),TEXT(INDEX(Report!$A$1:$T$57,E1093,F1093),"0%"),IF(F1093=5,TEXT(INDEX(Report!$A$1:$T$57,E1093,F1093),"$#,##0"),INDEX(Report!$A$1:$T$57,E1093,F1093)))))</f>
        <v>No cure</v>
      </c>
      <c r="D1093" s="403">
        <f>IF(F1093="","",IF(F1093=2,D$1,IF(F1093=3,INDEX(Report!$A$1:$T$57,E1093,20),INDEX(Report!$A$61:$T$117,E1093,F1093)-0.2)))</f>
        <v>0</v>
      </c>
      <c r="E1093" s="402">
        <f t="shared" si="940"/>
        <v>55</v>
      </c>
      <c r="F1093" s="402">
        <f t="shared" si="925"/>
        <v>12</v>
      </c>
    </row>
    <row r="1094" spans="1:6" x14ac:dyDescent="0.3">
      <c r="A1094" s="401" t="str">
        <f t="shared" ref="A1094" si="979">A1072</f>
        <v>Access</v>
      </c>
      <c r="B1094" s="401" t="str">
        <f t="shared" si="924"/>
        <v>Do They Maintain VBM List Well with Address Changes &amp; Deaths?</v>
      </c>
      <c r="C1094" s="402" t="str">
        <f>IF(F1094="","",IF(F1094=3,INDEX(Report!$A$61:$T$117,E1094,20),IF(OR(F1094=7,F1094=8,F1094=9,F1094=14,F1094=17),TEXT(INDEX(Report!$A$1:$T$57,E1094,F1094),"0%"),IF(F1094=5,TEXT(INDEX(Report!$A$1:$T$57,E1094,F1094),"$#,##0"),INDEX(Report!$A$1:$T$57,E1094,F1094)))))</f>
        <v>Yes</v>
      </c>
      <c r="D1094" s="403">
        <f>IF(F1094="","",IF(F1094=2,D$1,IF(F1094=3,INDEX(Report!$A$1:$T$57,E1094,20),INDEX(Report!$A$61:$T$117,E1094,F1094)-0.2)))</f>
        <v>5</v>
      </c>
      <c r="E1094" s="402">
        <f t="shared" si="940"/>
        <v>55</v>
      </c>
      <c r="F1094" s="402">
        <f t="shared" si="925"/>
        <v>13</v>
      </c>
    </row>
    <row r="1095" spans="1:6" x14ac:dyDescent="0.3">
      <c r="A1095" s="401" t="str">
        <f t="shared" ref="A1095" si="980">A1073</f>
        <v>Access</v>
      </c>
      <c r="B1095" s="401" t="str">
        <f t="shared" si="924"/>
        <v>Extent of Review of VBM: Rejection Rate: 2018:</v>
      </c>
      <c r="C1095" s="402" t="str">
        <f>IF(F1095="","",IF(F1095=3,INDEX(Report!$A$61:$T$117,E1095,20),IF(OR(F1095=7,F1095=8,F1095=9,F1095=14,F1095=17),TEXT(INDEX(Report!$A$1:$T$57,E1095,F1095),"0%"),IF(F1095=5,TEXT(INDEX(Report!$A$1:$T$57,E1095,F1095),"$#,##0"),INDEX(Report!$A$1:$T$57,E1095,F1095)))))</f>
        <v>1%</v>
      </c>
      <c r="D1095" s="403">
        <f>IF(F1095="","",IF(F1095=2,D$1,IF(F1095=3,INDEX(Report!$A$1:$T$57,E1095,20),INDEX(Report!$A$61:$T$117,E1095,F1095)-0.2)))</f>
        <v>5</v>
      </c>
      <c r="E1095" s="402">
        <f t="shared" si="940"/>
        <v>55</v>
      </c>
      <c r="F1095" s="402">
        <f t="shared" si="925"/>
        <v>14</v>
      </c>
    </row>
    <row r="1096" spans="1:6" s="397" customFormat="1" x14ac:dyDescent="0.3">
      <c r="A1096" s="397" t="str">
        <f t="shared" ref="A1096" si="981">A1074</f>
        <v>Checking</v>
      </c>
      <c r="B1096" s="397" t="str">
        <f t="shared" si="924"/>
        <v>CHECKING ELECTION RESULTS</v>
      </c>
      <c r="C1096" s="398" t="str">
        <f>IF(F1096="","",IF(F1096=3,INDEX(Report!$A$61:$T$117,E1096,20),IF(OR(F1096=7,F1096=8,F1096=9,F1096=14,F1096=17),TEXT(INDEX(Report!$A$1:$T$57,E1096,F1096),"0%"),IF(F1096=5,TEXT(INDEX(Report!$A$1:$T$57,E1096,F1096),"$#,##0"),INDEX(Report!$A$1:$T$57,E1096,F1096)))))</f>
        <v/>
      </c>
      <c r="D1096" s="399" t="str">
        <f>IF(F1096="","",IF(F1096=2,D$1,IF(F1096=3,INDEX(Report!$A$1:$T$57,E1096,20),INDEX(Report!$A$61:$T$117,E1096,F1096)-0.2)))</f>
        <v/>
      </c>
      <c r="E1096" s="398">
        <f t="shared" si="940"/>
        <v>55</v>
      </c>
      <c r="F1096" s="398" t="str">
        <f t="shared" si="925"/>
        <v/>
      </c>
    </row>
    <row r="1097" spans="1:6" x14ac:dyDescent="0.3">
      <c r="A1097" s="401" t="str">
        <f t="shared" ref="A1097" si="982">A1075</f>
        <v>Checking</v>
      </c>
      <c r="B1097" s="401" t="str">
        <f t="shared" si="924"/>
        <v>Handmarked Paper Ballots or Printed by Touchscreen? 2022:</v>
      </c>
      <c r="C1097" s="402" t="str">
        <f>IF(F1097="","",IF(F1097=3,INDEX(Report!$A$61:$T$117,E1097,20),IF(OR(F1097=7,F1097=8,F1097=9,F1097=14,F1097=17),TEXT(INDEX(Report!$A$1:$T$57,E1097,F1097),"0%"),IF(F1097=5,TEXT(INDEX(Report!$A$1:$T$57,E1097,F1097),"$#,##0"),INDEX(Report!$A$1:$T$57,E1097,F1097)))))</f>
        <v>Screen prints67%. Paper only inside machine29%</v>
      </c>
      <c r="D1097" s="403">
        <f>IF(F1097="","",IF(F1097=2,D$1,IF(F1097=3,INDEX(Report!$A$1:$T$57,E1097,20),INDEX(Report!$A$61:$T$117,E1097,F1097)-0.2)))</f>
        <v>4</v>
      </c>
      <c r="E1097" s="402">
        <f t="shared" si="940"/>
        <v>55</v>
      </c>
      <c r="F1097" s="402">
        <f t="shared" si="925"/>
        <v>15</v>
      </c>
    </row>
    <row r="1098" spans="1:6" x14ac:dyDescent="0.3">
      <c r="A1098" s="401" t="str">
        <f t="shared" ref="A1098" si="983">A1076</f>
        <v>Checking</v>
      </c>
      <c r="B1098" s="401" t="str">
        <f t="shared" si="924"/>
        <v>Do They Audit Results by Hand Tallying Some Ballots?</v>
      </c>
      <c r="C1098" s="402" t="str">
        <f>IF(F1098="","",IF(F1098=3,INDEX(Report!$A$61:$T$117,E1098,20),IF(OR(F1098=7,F1098=8,F1098=9,F1098=14,F1098=17),TEXT(INDEX(Report!$A$1:$T$57,E1098,F1098),"0%"),IF(F1098=5,TEXT(INDEX(Report!$A$1:$T$57,E1098,F1098),"$#,##0"),INDEX(Report!$A$1:$T$57,E1098,F1098)))))</f>
        <v>Hand tally</v>
      </c>
      <c r="D1098" s="403">
        <f>IF(F1098="","",IF(F1098=2,D$1,IF(F1098=3,INDEX(Report!$A$1:$T$57,E1098,20),INDEX(Report!$A$61:$T$117,E1098,F1098)-0.2)))</f>
        <v>5</v>
      </c>
      <c r="E1098" s="402">
        <f t="shared" si="940"/>
        <v>55</v>
      </c>
      <c r="F1098" s="402">
        <f t="shared" si="925"/>
        <v>16</v>
      </c>
    </row>
    <row r="1099" spans="1:6" x14ac:dyDescent="0.3">
      <c r="A1099" s="401" t="str">
        <f t="shared" ref="A1099" si="984">A1077</f>
        <v>Checking</v>
      </c>
      <c r="B1099" s="401" t="str">
        <f t="shared" si="924"/>
        <v>How Big Is Audit Sample?</v>
      </c>
      <c r="C1099" s="402" t="str">
        <f>IF(F1099="","",IF(F1099=3,INDEX(Report!$A$61:$T$117,E1099,20),IF(OR(F1099=7,F1099=8,F1099=9,F1099=14,F1099=17),TEXT(INDEX(Report!$A$1:$T$57,E1099,F1099),"0%"),IF(F1099=5,TEXT(INDEX(Report!$A$1:$T$57,E1099,F1099),"$#,##0"),INDEX(Report!$A$1:$T$57,E1099,F1099)))))</f>
        <v>3%</v>
      </c>
      <c r="D1099" s="403">
        <f>IF(F1099="","",IF(F1099=2,D$1,IF(F1099=3,INDEX(Report!$A$1:$T$57,E1099,20),INDEX(Report!$A$61:$T$117,E1099,F1099)-0.2)))</f>
        <v>3</v>
      </c>
      <c r="E1099" s="402">
        <f t="shared" si="940"/>
        <v>55</v>
      </c>
      <c r="F1099" s="402">
        <f t="shared" si="925"/>
        <v>17</v>
      </c>
    </row>
    <row r="1100" spans="1:6" x14ac:dyDescent="0.3">
      <c r="A1100" s="401" t="str">
        <f t="shared" ref="A1100" si="985">A1078</f>
        <v>Checking</v>
      </c>
      <c r="B1100" s="401" t="str">
        <f t="shared" si="924"/>
        <v>Number of Contests Audited:</v>
      </c>
      <c r="C1100" s="402" t="str">
        <f>IF(F1100="","",IF(F1100=3,INDEX(Report!$A$61:$T$117,E1100,20),IF(OR(F1100=7,F1100=8,F1100=9,F1100=14,F1100=17),TEXT(INDEX(Report!$A$1:$T$57,E1100,F1100),"0%"),IF(F1100=5,TEXT(INDEX(Report!$A$1:$T$57,E1100,F1100),"$#,##0"),INDEX(Report!$A$1:$T$57,E1100,F1100)))))</f>
        <v>All</v>
      </c>
      <c r="D1100" s="403">
        <f>IF(F1100="","",IF(F1100=2,D$1,IF(F1100=3,INDEX(Report!$A$1:$T$57,E1100,20),INDEX(Report!$A$61:$T$117,E1100,F1100)-0.2)))</f>
        <v>5</v>
      </c>
      <c r="E1100" s="402">
        <f t="shared" si="940"/>
        <v>55</v>
      </c>
      <c r="F1100" s="402">
        <f t="shared" si="925"/>
        <v>18</v>
      </c>
    </row>
    <row r="1101" spans="1:6" x14ac:dyDescent="0.3">
      <c r="A1101" s="401" t="str">
        <f t="shared" ref="A1101:B1101" si="986">A1079</f>
        <v>Checking</v>
      </c>
      <c r="B1101" s="401" t="str">
        <f t="shared" si="986"/>
        <v>Can Public Recount with Copies of Ballots?</v>
      </c>
      <c r="C1101" s="402" t="str">
        <f>IF(F1101="","",IF(F1101=3,INDEX(Report!$A$61:$T$117,E1101,20),IF(OR(F1101=7,F1101=8,F1101=9,F1101=14,F1101=17),TEXT(INDEX(Report!$A$1:$T$57,E1101,F1101),"0%"),IF(F1101=5,TEXT(INDEX(Report!$A$1:$T$57,E1101,F1101),"$#,##0"),INDEX(Report!$A$1:$T$57,E1101,F1101)))))</f>
        <v>No ballots. Availability of images unknown</v>
      </c>
      <c r="D1101" s="403">
        <f>IF(F1101="","",IF(F1101=2,D$1,IF(F1101=3,INDEX(Report!$A$1:$T$57,E1101,20),INDEX(Report!$A$61:$T$117,E1101,F1101)-0.2)))</f>
        <v>2</v>
      </c>
      <c r="E1101" s="402">
        <f t="shared" si="940"/>
        <v>55</v>
      </c>
      <c r="F1101" s="402">
        <f t="shared" ref="F1101" si="987">IF(F1079&lt;&gt;"",F1079,"")</f>
        <v>19</v>
      </c>
    </row>
    <row r="1102" spans="1:6" s="397" customFormat="1" x14ac:dyDescent="0.3">
      <c r="A1102" s="397" t="str">
        <f>A1080</f>
        <v>State</v>
      </c>
      <c r="B1102" s="397" t="str">
        <f>B1080</f>
        <v>|</v>
      </c>
      <c r="C1102" s="398" t="str">
        <f>IF(F1102="","",IF(F1102=3,INDEX(Report!$A$61:$T$117,E1102,20),IF(OR(F1102=7,F1102=8,F1102=9,F1102=14,F1102=17),TEXT(INDEX(Report!$A$1:$T$57,E1102,F1102),"0%"),IF(F1102=5,TEXT(INDEX(Report!$A$1:$T$57,E1102,F1102),"$#,##0"),INDEX(Report!$A$1:$T$57,E1102,F1102)))))</f>
        <v>Wisconsin</v>
      </c>
      <c r="D1102" s="399" t="str">
        <f>IF(F1102="","",IF(F1102=2,D$1,IF(F1102=3,INDEX(Report!$A$1:$T$57,E1102,20),INDEX(Report!$A$61:$T$117,E1102,F1102)-0.2)))</f>
        <v>Score (Scale 0-5)</v>
      </c>
      <c r="E1102" s="398">
        <f t="shared" si="940"/>
        <v>56</v>
      </c>
      <c r="F1102" s="398">
        <f>IF(F1080&lt;&gt;"",F1080,"")</f>
        <v>2</v>
      </c>
    </row>
    <row r="1103" spans="1:6" s="397" customFormat="1" x14ac:dyDescent="0.3">
      <c r="A1103" s="397" t="str">
        <f>A1081</f>
        <v>Grade</v>
      </c>
      <c r="B1103" s="397" t="str">
        <f t="shared" ref="B1103:B1123" si="988">B1081</f>
        <v>Overall Grade, Total score is on scale 0-80 (item scores are 0-5)</v>
      </c>
      <c r="C1103" s="398" t="str">
        <f>IF(F1103="","",IF(F1103=3,INDEX(Report!$A$61:$T$117,E1103,20),IF(OR(F1103=7,F1103=8,F1103=9,F1103=14,F1103=17),TEXT(INDEX(Report!$A$1:$T$57,E1103,F1103),"0%"),IF(F1103=5,TEXT(INDEX(Report!$A$1:$T$57,E1103,F1103),"$#,##0"),INDEX(Report!$A$1:$T$57,E1103,F1103)))))</f>
        <v>C</v>
      </c>
      <c r="D1103" s="399">
        <f>IF(F1103="","",IF(F1103=2,D$1,IF(F1103=3,INDEX(Report!$A$1:$T$57,E1103,20),INDEX(Report!$A$61:$T$117,E1103,F1103)-0.2)))</f>
        <v>33.145794490613497</v>
      </c>
      <c r="E1103" s="398">
        <f t="shared" si="940"/>
        <v>56</v>
      </c>
      <c r="F1103" s="398">
        <f t="shared" ref="F1103:F1123" si="989">IF(F1081&lt;&gt;"",F1081,"")</f>
        <v>3</v>
      </c>
    </row>
    <row r="1104" spans="1:6" s="397" customFormat="1" x14ac:dyDescent="0.3">
      <c r="A1104" s="397" t="str">
        <f t="shared" ref="A1104" si="990">A1082</f>
        <v>Campaigns</v>
      </c>
      <c r="B1104" s="397" t="str">
        <f t="shared" si="988"/>
        <v>CAMPAIGNS</v>
      </c>
      <c r="C1104" s="398" t="str">
        <f>IF(F1104="","",IF(F1104=3,INDEX(Report!$A$61:$T$117,E1104,20),IF(OR(F1104=7,F1104=8,F1104=9,F1104=14,F1104=17),TEXT(INDEX(Report!$A$1:$T$57,E1104,F1104),"0%"),IF(F1104=5,TEXT(INDEX(Report!$A$1:$T$57,E1104,F1104),"$#,##0"),INDEX(Report!$A$1:$T$57,E1104,F1104)))))</f>
        <v/>
      </c>
      <c r="D1104" s="399" t="str">
        <f>IF(F1104="","",IF(F1104=2,D$1,IF(F1104=3,INDEX(Report!$A$1:$T$57,E1104,20),INDEX(Report!$A$61:$T$117,E1104,F1104)-0.2)))</f>
        <v/>
      </c>
      <c r="E1104" s="398">
        <f t="shared" si="940"/>
        <v>56</v>
      </c>
      <c r="F1104" s="398" t="str">
        <f t="shared" si="989"/>
        <v/>
      </c>
    </row>
    <row r="1105" spans="1:6" x14ac:dyDescent="0.3">
      <c r="A1105" s="401" t="str">
        <f t="shared" ref="A1105" si="991">A1083</f>
        <v>Campaigns</v>
      </c>
      <c r="B1105" s="401" t="str">
        <f t="shared" si="988"/>
        <v>Nonpartisan or Bipartisan Redistricting to Avoid Gerrymanders</v>
      </c>
      <c r="C1105" s="402" t="str">
        <f>IF(F1105="","",IF(F1105=3,INDEX(Report!$A$61:$T$117,E1105,20),IF(OR(F1105=7,F1105=8,F1105=9,F1105=14,F1105=17),TEXT(INDEX(Report!$A$1:$T$57,E1105,F1105),"0%"),IF(F1105=5,TEXT(INDEX(Report!$A$1:$T$57,E1105,F1105),"$#,##0"),INDEX(Report!$A$1:$T$57,E1105,F1105)))))</f>
        <v>No</v>
      </c>
      <c r="D1105" s="403">
        <f>IF(F1105="","",IF(F1105=2,D$1,IF(F1105=3,INDEX(Report!$A$1:$T$57,E1105,20),INDEX(Report!$A$61:$T$117,E1105,F1105)-0.2)))</f>
        <v>0</v>
      </c>
      <c r="E1105" s="402">
        <f t="shared" si="940"/>
        <v>56</v>
      </c>
      <c r="F1105" s="402">
        <f t="shared" si="989"/>
        <v>4</v>
      </c>
    </row>
    <row r="1106" spans="1:6" x14ac:dyDescent="0.3">
      <c r="A1106" s="401" t="str">
        <f t="shared" ref="A1106" si="992">A1084</f>
        <v>Campaigns</v>
      </c>
      <c r="B1106" s="401" t="str">
        <f t="shared" si="988"/>
        <v>Contribution Limit per 4 Years per Candidate</v>
      </c>
      <c r="C1106" s="402" t="str">
        <f>IF(F1106="","",IF(F1106=3,INDEX(Report!$A$61:$T$117,E1106,20),IF(OR(F1106=7,F1106=8,F1106=9,F1106=14,F1106=17),TEXT(INDEX(Report!$A$1:$T$57,E1106,F1106),"0%"),IF(F1106=5,TEXT(INDEX(Report!$A$1:$T$57,E1106,F1106),"$#,##0"),INDEX(Report!$A$1:$T$57,E1106,F1106)))))</f>
        <v>$2,000</v>
      </c>
      <c r="D1106" s="403">
        <f>IF(F1106="","",IF(F1106=2,D$1,IF(F1106=3,INDEX(Report!$A$1:$T$57,E1106,20),INDEX(Report!$A$61:$T$117,E1106,F1106)-0.2)))</f>
        <v>4</v>
      </c>
      <c r="E1106" s="402">
        <f t="shared" si="940"/>
        <v>56</v>
      </c>
      <c r="F1106" s="402">
        <f t="shared" si="989"/>
        <v>5</v>
      </c>
    </row>
    <row r="1107" spans="1:6" x14ac:dyDescent="0.3">
      <c r="A1107" s="401" t="str">
        <f t="shared" ref="A1107" si="993">A1085</f>
        <v>Campaigns</v>
      </c>
      <c r="B1107" s="401" t="str">
        <f t="shared" si="988"/>
        <v>Public Campaign Finance for Governor+Legislature:</v>
      </c>
      <c r="C1107" s="402" t="str">
        <f>IF(F1107="","",IF(F1107=3,INDEX(Report!$A$61:$T$117,E1107,20),IF(OR(F1107=7,F1107=8,F1107=9,F1107=14,F1107=17),TEXT(INDEX(Report!$A$1:$T$57,E1107,F1107),"0%"),IF(F1107=5,TEXT(INDEX(Report!$A$1:$T$57,E1107,F1107),"$#,##0"),INDEX(Report!$A$1:$T$57,E1107,F1107)))))</f>
        <v>Neither</v>
      </c>
      <c r="D1107" s="403">
        <f>IF(F1107="","",IF(F1107=2,D$1,IF(F1107=3,INDEX(Report!$A$1:$T$57,E1107,20),INDEX(Report!$A$61:$T$117,E1107,F1107)-0.2)))</f>
        <v>0</v>
      </c>
      <c r="E1107" s="402">
        <f t="shared" si="940"/>
        <v>56</v>
      </c>
      <c r="F1107" s="402">
        <f t="shared" si="989"/>
        <v>6</v>
      </c>
    </row>
    <row r="1108" spans="1:6" s="397" customFormat="1" x14ac:dyDescent="0.3">
      <c r="A1108" s="397" t="str">
        <f t="shared" ref="A1108" si="994">A1086</f>
        <v>Turnout</v>
      </c>
      <c r="B1108" s="397" t="str">
        <f t="shared" si="988"/>
        <v>TURNOUT</v>
      </c>
      <c r="C1108" s="398" t="str">
        <f>IF(F1108="","",IF(F1108=3,INDEX(Report!$A$61:$T$117,E1108,20),IF(OR(F1108=7,F1108=8,F1108=9,F1108=14,F1108=17),TEXT(INDEX(Report!$A$1:$T$57,E1108,F1108),"0%"),IF(F1108=5,TEXT(INDEX(Report!$A$1:$T$57,E1108,F1108),"$#,##0"),INDEX(Report!$A$1:$T$57,E1108,F1108)))))</f>
        <v/>
      </c>
      <c r="D1108" s="399" t="str">
        <f>IF(F1108="","",IF(F1108=2,D$1,IF(F1108=3,INDEX(Report!$A$1:$T$57,E1108,20),INDEX(Report!$A$61:$T$117,E1108,F1108)-0.2)))</f>
        <v/>
      </c>
      <c r="E1108" s="398">
        <f t="shared" si="940"/>
        <v>56</v>
      </c>
      <c r="F1108" s="398" t="str">
        <f t="shared" si="989"/>
        <v/>
      </c>
    </row>
    <row r="1109" spans="1:6" x14ac:dyDescent="0.3">
      <c r="A1109" s="401" t="str">
        <f t="shared" ref="A1109" si="995">A1087</f>
        <v>Turnout</v>
      </c>
      <c r="B1109" s="401" t="str">
        <f t="shared" si="988"/>
        <v>Turnout: % of Voting-age Citizens: 2020:</v>
      </c>
      <c r="C1109" s="402" t="str">
        <f>IF(F1109="","",IF(F1109=3,INDEX(Report!$A$61:$T$117,E1109,20),IF(OR(F1109=7,F1109=8,F1109=9,F1109=14,F1109=17),TEXT(INDEX(Report!$A$1:$T$57,E1109,F1109),"0%"),IF(F1109=5,TEXT(INDEX(Report!$A$1:$T$57,E1109,F1109),"$#,##0"),INDEX(Report!$A$1:$T$57,E1109,F1109)))))</f>
        <v>76%</v>
      </c>
      <c r="D1109" s="403">
        <f>IF(F1109="","",IF(F1109=2,D$1,IF(F1109=3,INDEX(Report!$A$1:$T$57,E1109,20),INDEX(Report!$A$61:$T$117,E1109,F1109)-0.2)))</f>
        <v>4.1612479890011089</v>
      </c>
      <c r="E1109" s="402">
        <f t="shared" si="940"/>
        <v>56</v>
      </c>
      <c r="F1109" s="402">
        <f t="shared" si="989"/>
        <v>7</v>
      </c>
    </row>
    <row r="1110" spans="1:6" x14ac:dyDescent="0.3">
      <c r="A1110" s="401" t="str">
        <f t="shared" ref="A1110" si="996">A1088</f>
        <v>Turnout</v>
      </c>
      <c r="B1110" s="401" t="str">
        <f t="shared" si="988"/>
        <v>Ratio of 18-24 Turnout to 25+ Turnout: 2020:</v>
      </c>
      <c r="C1110" s="402" t="str">
        <f>IF(F1110="","",IF(F1110=3,INDEX(Report!$A$61:$T$117,E1110,20),IF(OR(F1110=7,F1110=8,F1110=9,F1110=14,F1110=17),TEXT(INDEX(Report!$A$1:$T$57,E1110,F1110),"0%"),IF(F1110=5,TEXT(INDEX(Report!$A$1:$T$57,E1110,F1110),"$#,##0"),INDEX(Report!$A$1:$T$57,E1110,F1110)))))</f>
        <v>73%</v>
      </c>
      <c r="D1110" s="403">
        <f>IF(F1110="","",IF(F1110=2,D$1,IF(F1110=3,INDEX(Report!$A$1:$T$57,E1110,20),INDEX(Report!$A$61:$T$117,E1110,F1110)-0.2)))</f>
        <v>2.3940058565965399</v>
      </c>
      <c r="E1110" s="402">
        <f t="shared" si="940"/>
        <v>56</v>
      </c>
      <c r="F1110" s="402">
        <f t="shared" si="989"/>
        <v>8</v>
      </c>
    </row>
    <row r="1111" spans="1:6" x14ac:dyDescent="0.3">
      <c r="A1111" s="401" t="str">
        <f t="shared" ref="A1111" si="997">A1089</f>
        <v>Turnout</v>
      </c>
      <c r="B1111" s="401" t="str">
        <f t="shared" si="988"/>
        <v>Ratio of Minority Turnout to White Turnout: 2020:</v>
      </c>
      <c r="C1111" s="402" t="str">
        <f>IF(F1111="","",IF(F1111=3,INDEX(Report!$A$61:$T$117,E1111,20),IF(OR(F1111=7,F1111=8,F1111=9,F1111=14,F1111=17),TEXT(INDEX(Report!$A$1:$T$57,E1111,F1111),"0%"),IF(F1111=5,TEXT(INDEX(Report!$A$1:$T$57,E1111,F1111),"$#,##0"),INDEX(Report!$A$1:$T$57,E1111,F1111)))))</f>
        <v>68%</v>
      </c>
      <c r="D1111" s="403">
        <f>IF(F1111="","",IF(F1111=2,D$1,IF(F1111=3,INDEX(Report!$A$1:$T$57,E1111,20),INDEX(Report!$A$61:$T$117,E1111,F1111)-0.2)))</f>
        <v>1.5905406450158504</v>
      </c>
      <c r="E1111" s="402">
        <f t="shared" si="940"/>
        <v>56</v>
      </c>
      <c r="F1111" s="402">
        <f t="shared" si="989"/>
        <v>9</v>
      </c>
    </row>
    <row r="1112" spans="1:6" s="397" customFormat="1" x14ac:dyDescent="0.3">
      <c r="A1112" s="397" t="str">
        <f t="shared" ref="A1112" si="998">A1090</f>
        <v>Access</v>
      </c>
      <c r="B1112" s="397" t="str">
        <f t="shared" si="988"/>
        <v>ACCESS TO VOTING</v>
      </c>
      <c r="C1112" s="398" t="str">
        <f>IF(F1112="","",IF(F1112=3,INDEX(Report!$A$61:$T$117,E1112,20),IF(OR(F1112=7,F1112=8,F1112=9,F1112=14,F1112=17),TEXT(INDEX(Report!$A$1:$T$57,E1112,F1112),"0%"),IF(F1112=5,TEXT(INDEX(Report!$A$1:$T$57,E1112,F1112),"$#,##0"),INDEX(Report!$A$1:$T$57,E1112,F1112)))))</f>
        <v/>
      </c>
      <c r="D1112" s="399" t="str">
        <f>IF(F1112="","",IF(F1112=2,D$1,IF(F1112=3,INDEX(Report!$A$1:$T$57,E1112,20),INDEX(Report!$A$61:$T$117,E1112,F1112)-0.2)))</f>
        <v/>
      </c>
      <c r="E1112" s="398">
        <f t="shared" si="940"/>
        <v>56</v>
      </c>
      <c r="F1112" s="398" t="str">
        <f t="shared" si="989"/>
        <v/>
      </c>
    </row>
    <row r="1113" spans="1:6" x14ac:dyDescent="0.3">
      <c r="A1113" s="401" t="str">
        <f t="shared" ref="A1113" si="999">A1091</f>
        <v>Access</v>
      </c>
      <c r="B1113" s="401" t="str">
        <f t="shared" si="988"/>
        <v>Weekend Early Voting: State Minimum 2021:</v>
      </c>
      <c r="C1113" s="402" t="str">
        <f>IF(F1113="","",IF(F1113=3,INDEX(Report!$A$61:$T$117,E1113,20),IF(OR(F1113=7,F1113=8,F1113=9,F1113=14,F1113=17),TEXT(INDEX(Report!$A$1:$T$57,E1113,F1113),"0%"),IF(F1113=5,TEXT(INDEX(Report!$A$1:$T$57,E1113,F1113),"$#,##0"),INDEX(Report!$A$1:$T$57,E1113,F1113)))))</f>
        <v>No rule</v>
      </c>
      <c r="D1113" s="403">
        <f>IF(F1113="","",IF(F1113=2,D$1,IF(F1113=3,INDEX(Report!$A$1:$T$57,E1113,20),INDEX(Report!$A$61:$T$117,E1113,F1113)-0.2)))</f>
        <v>0</v>
      </c>
      <c r="E1113" s="402">
        <f t="shared" si="940"/>
        <v>56</v>
      </c>
      <c r="F1113" s="402">
        <f t="shared" si="989"/>
        <v>10</v>
      </c>
    </row>
    <row r="1114" spans="1:6" x14ac:dyDescent="0.3">
      <c r="A1114" s="401" t="str">
        <f t="shared" ref="A1114" si="1000">A1092</f>
        <v>Access</v>
      </c>
      <c r="B1114" s="401" t="str">
        <f t="shared" si="988"/>
        <v>Access to Vote by Mail (VBM): 2020:</v>
      </c>
      <c r="C1114" s="402" t="str">
        <f>IF(F1114="","",IF(F1114=3,INDEX(Report!$A$61:$T$117,E1114,20),IF(OR(F1114=7,F1114=8,F1114=9,F1114=14,F1114=17),TEXT(INDEX(Report!$A$1:$T$57,E1114,F1114),"0%"),IF(F1114=5,TEXT(INDEX(Report!$A$1:$T$57,E1114,F1114),"$#,##0"),INDEX(Report!$A$1:$T$57,E1114,F1114)))))</f>
        <v>Broad VBM: Applic.sent to all</v>
      </c>
      <c r="D1114" s="403">
        <f>IF(F1114="","",IF(F1114=2,D$1,IF(F1114=3,INDEX(Report!$A$1:$T$57,E1114,20),INDEX(Report!$A$61:$T$117,E1114,F1114)-0.2)))</f>
        <v>1</v>
      </c>
      <c r="E1114" s="402">
        <f t="shared" si="940"/>
        <v>56</v>
      </c>
      <c r="F1114" s="402">
        <f t="shared" si="989"/>
        <v>11</v>
      </c>
    </row>
    <row r="1115" spans="1:6" x14ac:dyDescent="0.3">
      <c r="A1115" s="401" t="str">
        <f t="shared" ref="A1115" si="1001">A1093</f>
        <v>Access</v>
      </c>
      <c r="B1115" s="401" t="str">
        <f t="shared" si="988"/>
        <v>Number of Days when Voters Can Cure Signature Problems after Election Day:</v>
      </c>
      <c r="C1115" s="402" t="str">
        <f>IF(F1115="","",IF(F1115=3,INDEX(Report!$A$61:$T$117,E1115,20),IF(OR(F1115=7,F1115=8,F1115=9,F1115=14,F1115=17),TEXT(INDEX(Report!$A$1:$T$57,E1115,F1115),"0%"),IF(F1115=5,TEXT(INDEX(Report!$A$1:$T$57,E1115,F1115),"$#,##0"),INDEX(Report!$A$1:$T$57,E1115,F1115)))))</f>
        <v>No cure</v>
      </c>
      <c r="D1115" s="403">
        <f>IF(F1115="","",IF(F1115=2,D$1,IF(F1115=3,INDEX(Report!$A$1:$T$57,E1115,20),INDEX(Report!$A$61:$T$117,E1115,F1115)-0.2)))</f>
        <v>0</v>
      </c>
      <c r="E1115" s="402">
        <f t="shared" ref="E1115:E1145" si="1002">E1093+1</f>
        <v>56</v>
      </c>
      <c r="F1115" s="402">
        <f t="shared" si="989"/>
        <v>12</v>
      </c>
    </row>
    <row r="1116" spans="1:6" x14ac:dyDescent="0.3">
      <c r="A1116" s="401" t="str">
        <f t="shared" ref="A1116" si="1003">A1094</f>
        <v>Access</v>
      </c>
      <c r="B1116" s="401" t="str">
        <f t="shared" si="988"/>
        <v>Do They Maintain VBM List Well with Address Changes &amp; Deaths?</v>
      </c>
      <c r="C1116" s="402" t="str">
        <f>IF(F1116="","",IF(F1116=3,INDEX(Report!$A$61:$T$117,E1116,20),IF(OR(F1116=7,F1116=8,F1116=9,F1116=14,F1116=17),TEXT(INDEX(Report!$A$1:$T$57,E1116,F1116),"0%"),IF(F1116=5,TEXT(INDEX(Report!$A$1:$T$57,E1116,F1116),"$#,##0"),INDEX(Report!$A$1:$T$57,E1116,F1116)))))</f>
        <v>Yes</v>
      </c>
      <c r="D1116" s="403">
        <f>IF(F1116="","",IF(F1116=2,D$1,IF(F1116=3,INDEX(Report!$A$1:$T$57,E1116,20),INDEX(Report!$A$61:$T$117,E1116,F1116)-0.2)))</f>
        <v>5</v>
      </c>
      <c r="E1116" s="402">
        <f t="shared" si="1002"/>
        <v>56</v>
      </c>
      <c r="F1116" s="402">
        <f t="shared" si="989"/>
        <v>13</v>
      </c>
    </row>
    <row r="1117" spans="1:6" x14ac:dyDescent="0.3">
      <c r="A1117" s="401" t="str">
        <f t="shared" ref="A1117" si="1004">A1095</f>
        <v>Access</v>
      </c>
      <c r="B1117" s="401" t="str">
        <f t="shared" si="988"/>
        <v>Extent of Review of VBM: Rejection Rate: 2018:</v>
      </c>
      <c r="C1117" s="402" t="str">
        <f>IF(F1117="","",IF(F1117=3,INDEX(Report!$A$61:$T$117,E1117,20),IF(OR(F1117=7,F1117=8,F1117=9,F1117=14,F1117=17),TEXT(INDEX(Report!$A$1:$T$57,E1117,F1117),"0%"),IF(F1117=5,TEXT(INDEX(Report!$A$1:$T$57,E1117,F1117),"$#,##0"),INDEX(Report!$A$1:$T$57,E1117,F1117)))))</f>
        <v>No signature checks</v>
      </c>
      <c r="D1117" s="403">
        <f>IF(F1117="","",IF(F1117=2,D$1,IF(F1117=3,INDEX(Report!$A$1:$T$57,E1117,20),INDEX(Report!$A$61:$T$117,E1117,F1117)-0.2)))</f>
        <v>0</v>
      </c>
      <c r="E1117" s="402">
        <f t="shared" si="1002"/>
        <v>56</v>
      </c>
      <c r="F1117" s="402">
        <f t="shared" si="989"/>
        <v>14</v>
      </c>
    </row>
    <row r="1118" spans="1:6" s="397" customFormat="1" x14ac:dyDescent="0.3">
      <c r="A1118" s="397" t="str">
        <f t="shared" ref="A1118" si="1005">A1096</f>
        <v>Checking</v>
      </c>
      <c r="B1118" s="397" t="str">
        <f t="shared" si="988"/>
        <v>CHECKING ELECTION RESULTS</v>
      </c>
      <c r="C1118" s="398" t="str">
        <f>IF(F1118="","",IF(F1118=3,INDEX(Report!$A$61:$T$117,E1118,20),IF(OR(F1118=7,F1118=8,F1118=9,F1118=14,F1118=17),TEXT(INDEX(Report!$A$1:$T$57,E1118,F1118),"0%"),IF(F1118=5,TEXT(INDEX(Report!$A$1:$T$57,E1118,F1118),"$#,##0"),INDEX(Report!$A$1:$T$57,E1118,F1118)))))</f>
        <v/>
      </c>
      <c r="D1118" s="399" t="str">
        <f>IF(F1118="","",IF(F1118=2,D$1,IF(F1118=3,INDEX(Report!$A$1:$T$57,E1118,20),INDEX(Report!$A$61:$T$117,E1118,F1118)-0.2)))</f>
        <v/>
      </c>
      <c r="E1118" s="398">
        <f t="shared" si="1002"/>
        <v>56</v>
      </c>
      <c r="F1118" s="398" t="str">
        <f t="shared" si="989"/>
        <v/>
      </c>
    </row>
    <row r="1119" spans="1:6" x14ac:dyDescent="0.3">
      <c r="A1119" s="401" t="str">
        <f t="shared" ref="A1119" si="1006">A1097</f>
        <v>Checking</v>
      </c>
      <c r="B1119" s="401" t="str">
        <f t="shared" si="988"/>
        <v>Handmarked Paper Ballots or Printed by Touchscreen? 2022:</v>
      </c>
      <c r="C1119" s="402" t="str">
        <f>IF(F1119="","",IF(F1119=3,INDEX(Report!$A$61:$T$117,E1119,20),IF(OR(F1119=7,F1119=8,F1119=9,F1119=14,F1119=17),TEXT(INDEX(Report!$A$1:$T$57,E1119,F1119),"0%"),IF(F1119=5,TEXT(INDEX(Report!$A$1:$T$57,E1119,F1119),"$#,##0"),INDEX(Report!$A$1:$T$57,E1119,F1119)))))</f>
        <v>Handmark. Touchscreen can print ballot for accessibility</v>
      </c>
      <c r="D1119" s="403">
        <f>IF(F1119="","",IF(F1119=2,D$1,IF(F1119=3,INDEX(Report!$A$1:$T$57,E1119,20),INDEX(Report!$A$61:$T$117,E1119,F1119)-0.2)))</f>
        <v>5</v>
      </c>
      <c r="E1119" s="402">
        <f t="shared" si="1002"/>
        <v>56</v>
      </c>
      <c r="F1119" s="402">
        <f t="shared" si="989"/>
        <v>15</v>
      </c>
    </row>
    <row r="1120" spans="1:6" x14ac:dyDescent="0.3">
      <c r="A1120" s="401" t="str">
        <f t="shared" ref="A1120" si="1007">A1098</f>
        <v>Checking</v>
      </c>
      <c r="B1120" s="401" t="str">
        <f t="shared" si="988"/>
        <v>Do They Audit Results by Hand Tallying Some Ballots?</v>
      </c>
      <c r="C1120" s="402" t="str">
        <f>IF(F1120="","",IF(F1120=3,INDEX(Report!$A$61:$T$117,E1120,20),IF(OR(F1120=7,F1120=8,F1120=9,F1120=14,F1120=17),TEXT(INDEX(Report!$A$1:$T$57,E1120,F1120),"0%"),IF(F1120=5,TEXT(INDEX(Report!$A$1:$T$57,E1120,F1120),"$#,##0"),INDEX(Report!$A$1:$T$57,E1120,F1120)))))</f>
        <v xml:space="preserve">Hand tally. Exclude primaries+early+VBM+prov. ballots </v>
      </c>
      <c r="D1120" s="403">
        <f>IF(F1120="","",IF(F1120=2,D$1,IF(F1120=3,INDEX(Report!$A$1:$T$57,E1120,20),INDEX(Report!$A$61:$T$117,E1120,F1120)-0.2)))</f>
        <v>3</v>
      </c>
      <c r="E1120" s="402">
        <f t="shared" si="1002"/>
        <v>56</v>
      </c>
      <c r="F1120" s="402">
        <f t="shared" si="989"/>
        <v>16</v>
      </c>
    </row>
    <row r="1121" spans="1:6" x14ac:dyDescent="0.3">
      <c r="A1121" s="401" t="str">
        <f t="shared" ref="A1121" si="1008">A1099</f>
        <v>Checking</v>
      </c>
      <c r="B1121" s="401" t="str">
        <f t="shared" si="988"/>
        <v>How Big Is Audit Sample?</v>
      </c>
      <c r="C1121" s="402" t="str">
        <f>IF(F1121="","",IF(F1121=3,INDEX(Report!$A$61:$T$117,E1121,20),IF(OR(F1121=7,F1121=8,F1121=9,F1121=14,F1121=17),TEXT(INDEX(Report!$A$1:$T$57,E1121,F1121),"0%"),IF(F1121=5,TEXT(INDEX(Report!$A$1:$T$57,E1121,F1121),"$#,##0"),INDEX(Report!$A$1:$T$57,E1121,F1121)))))</f>
        <v>5%</v>
      </c>
      <c r="D1121" s="403">
        <f>IF(F1121="","",IF(F1121=2,D$1,IF(F1121=3,INDEX(Report!$A$1:$T$57,E1121,20),INDEX(Report!$A$61:$T$117,E1121,F1121)-0.2)))</f>
        <v>1</v>
      </c>
      <c r="E1121" s="402">
        <f t="shared" si="1002"/>
        <v>56</v>
      </c>
      <c r="F1121" s="402">
        <f t="shared" si="989"/>
        <v>17</v>
      </c>
    </row>
    <row r="1122" spans="1:6" x14ac:dyDescent="0.3">
      <c r="A1122" s="401" t="str">
        <f t="shared" ref="A1122" si="1009">A1100</f>
        <v>Checking</v>
      </c>
      <c r="B1122" s="401" t="str">
        <f t="shared" si="988"/>
        <v>Number of Contests Audited:</v>
      </c>
      <c r="C1122" s="402">
        <f>IF(F1122="","",IF(F1122=3,INDEX(Report!$A$61:$T$117,E1122,20),IF(OR(F1122=7,F1122=8,F1122=9,F1122=14,F1122=17),TEXT(INDEX(Report!$A$1:$T$57,E1122,F1122),"0%"),IF(F1122=5,TEXT(INDEX(Report!$A$1:$T$57,E1122,F1122),"$#,##0"),INDEX(Report!$A$1:$T$57,E1122,F1122)))))</f>
        <v>4</v>
      </c>
      <c r="D1122" s="403">
        <f>IF(F1122="","",IF(F1122=2,D$1,IF(F1122=3,INDEX(Report!$A$1:$T$57,E1122,20),INDEX(Report!$A$61:$T$117,E1122,F1122)-0.2)))</f>
        <v>2</v>
      </c>
      <c r="E1122" s="402">
        <f t="shared" si="1002"/>
        <v>56</v>
      </c>
      <c r="F1122" s="402">
        <f t="shared" si="989"/>
        <v>18</v>
      </c>
    </row>
    <row r="1123" spans="1:6" x14ac:dyDescent="0.3">
      <c r="A1123" s="401" t="str">
        <f t="shared" ref="A1123" si="1010">A1101</f>
        <v>Checking</v>
      </c>
      <c r="B1123" s="401" t="str">
        <f t="shared" si="988"/>
        <v>Can Public Recount with Copies of Ballots?</v>
      </c>
      <c r="C1123" s="402" t="str">
        <f>IF(F1123="","",IF(F1123=3,INDEX(Report!$A$61:$T$117,E1123,20),IF(OR(F1123=7,F1123=8,F1123=9,F1123=14,F1123=17),TEXT(INDEX(Report!$A$1:$T$57,E1123,F1123),"0%"),IF(F1123=5,TEXT(INDEX(Report!$A$1:$T$57,E1123,F1123),"$#,##0"),INDEX(Report!$A$1:$T$57,E1123,F1123)))))</f>
        <v>Yes. Unknown if images kept</v>
      </c>
      <c r="D1123" s="403">
        <f>IF(F1123="","",IF(F1123=2,D$1,IF(F1123=3,INDEX(Report!$A$1:$T$57,E1123,20),INDEX(Report!$A$61:$T$117,E1123,F1123)-0.2)))</f>
        <v>4</v>
      </c>
      <c r="E1123" s="402">
        <f t="shared" si="1002"/>
        <v>56</v>
      </c>
      <c r="F1123" s="402">
        <f t="shared" si="989"/>
        <v>19</v>
      </c>
    </row>
    <row r="1124" spans="1:6" s="397" customFormat="1" x14ac:dyDescent="0.3">
      <c r="A1124" s="397" t="str">
        <f>A1102</f>
        <v>State</v>
      </c>
      <c r="B1124" s="397" t="str">
        <f>B1102</f>
        <v>|</v>
      </c>
      <c r="C1124" s="398" t="str">
        <f>IF(F1124="","",IF(F1124=3,INDEX(Report!$A$61:$T$117,E1124,20),IF(OR(F1124=7,F1124=8,F1124=9,F1124=14,F1124=17),TEXT(INDEX(Report!$A$1:$T$57,E1124,F1124),"0%"),IF(F1124=5,TEXT(INDEX(Report!$A$1:$T$57,E1124,F1124),"$#,##0"),INDEX(Report!$A$1:$T$57,E1124,F1124)))))</f>
        <v>Wyoming</v>
      </c>
      <c r="D1124" s="399" t="str">
        <f>IF(F1124="","",IF(F1124=2,D$1,IF(F1124=3,INDEX(Report!$A$1:$T$57,E1124,20),INDEX(Report!$A$61:$T$117,E1124,F1124)-0.2)))</f>
        <v>Score (Scale 0-5)</v>
      </c>
      <c r="E1124" s="398">
        <f t="shared" si="1002"/>
        <v>57</v>
      </c>
      <c r="F1124" s="398">
        <f>IF(F1102&lt;&gt;"",F1102,"")</f>
        <v>2</v>
      </c>
    </row>
    <row r="1125" spans="1:6" s="397" customFormat="1" x14ac:dyDescent="0.3">
      <c r="A1125" s="397" t="str">
        <f>A1103</f>
        <v>Grade</v>
      </c>
      <c r="B1125" s="397" t="str">
        <f t="shared" ref="B1125:B1145" si="1011">B1103</f>
        <v>Overall Grade, Total score is on scale 0-80 (item scores are 0-5)</v>
      </c>
      <c r="C1125" s="398" t="str">
        <f>IF(F1125="","",IF(F1125=3,INDEX(Report!$A$61:$T$117,E1125,20),IF(OR(F1125=7,F1125=8,F1125=9,F1125=14,F1125=17),TEXT(INDEX(Report!$A$1:$T$57,E1125,F1125),"0%"),IF(F1125=5,TEXT(INDEX(Report!$A$1:$T$57,E1125,F1125),"$#,##0"),INDEX(Report!$A$1:$T$57,E1125,F1125)))))</f>
        <v>C</v>
      </c>
      <c r="D1125" s="399">
        <f>IF(F1125="","",IF(F1125=2,D$1,IF(F1125=3,INDEX(Report!$A$1:$T$57,E1125,20),INDEX(Report!$A$61:$T$117,E1125,F1125)-0.2)))</f>
        <v>19.197269436033135</v>
      </c>
      <c r="E1125" s="398">
        <f t="shared" si="1002"/>
        <v>57</v>
      </c>
      <c r="F1125" s="398">
        <f t="shared" ref="F1125:F1145" si="1012">IF(F1103&lt;&gt;"",F1103,"")</f>
        <v>3</v>
      </c>
    </row>
    <row r="1126" spans="1:6" s="397" customFormat="1" x14ac:dyDescent="0.3">
      <c r="A1126" s="397" t="str">
        <f t="shared" ref="A1126" si="1013">A1104</f>
        <v>Campaigns</v>
      </c>
      <c r="B1126" s="397" t="str">
        <f t="shared" si="1011"/>
        <v>CAMPAIGNS</v>
      </c>
      <c r="C1126" s="398" t="str">
        <f>IF(F1126="","",IF(F1126=3,INDEX(Report!$A$61:$T$117,E1126,20),IF(OR(F1126=7,F1126=8,F1126=9,F1126=14,F1126=17),TEXT(INDEX(Report!$A$1:$T$57,E1126,F1126),"0%"),IF(F1126=5,TEXT(INDEX(Report!$A$1:$T$57,E1126,F1126),"$#,##0"),INDEX(Report!$A$1:$T$57,E1126,F1126)))))</f>
        <v/>
      </c>
      <c r="D1126" s="399" t="str">
        <f>IF(F1126="","",IF(F1126=2,D$1,IF(F1126=3,INDEX(Report!$A$1:$T$57,E1126,20),INDEX(Report!$A$61:$T$117,E1126,F1126)-0.2)))</f>
        <v/>
      </c>
      <c r="E1126" s="398">
        <f t="shared" si="1002"/>
        <v>57</v>
      </c>
      <c r="F1126" s="398" t="str">
        <f t="shared" si="1012"/>
        <v/>
      </c>
    </row>
    <row r="1127" spans="1:6" x14ac:dyDescent="0.3">
      <c r="A1127" s="401" t="str">
        <f t="shared" ref="A1127" si="1014">A1105</f>
        <v>Campaigns</v>
      </c>
      <c r="B1127" s="401" t="str">
        <f t="shared" si="1011"/>
        <v>Nonpartisan or Bipartisan Redistricting to Avoid Gerrymanders</v>
      </c>
      <c r="C1127" s="402" t="str">
        <f>IF(F1127="","",IF(F1127=3,INDEX(Report!$A$61:$T$117,E1127,20),IF(OR(F1127=7,F1127=8,F1127=9,F1127=14,F1127=17),TEXT(INDEX(Report!$A$1:$T$57,E1127,F1127),"0%"),IF(F1127=5,TEXT(INDEX(Report!$A$1:$T$57,E1127,F1127),"$#,##0"),INDEX(Report!$A$1:$T$57,E1127,F1127)))))</f>
        <v>No: 1CD</v>
      </c>
      <c r="D1127" s="403">
        <f>IF(F1127="","",IF(F1127=2,D$1,IF(F1127=3,INDEX(Report!$A$1:$T$57,E1127,20),INDEX(Report!$A$61:$T$117,E1127,F1127)-0.2)))</f>
        <v>0</v>
      </c>
      <c r="E1127" s="402">
        <f t="shared" si="1002"/>
        <v>57</v>
      </c>
      <c r="F1127" s="402">
        <f t="shared" si="1012"/>
        <v>4</v>
      </c>
    </row>
    <row r="1128" spans="1:6" x14ac:dyDescent="0.3">
      <c r="A1128" s="401" t="str">
        <f t="shared" ref="A1128" si="1015">A1106</f>
        <v>Campaigns</v>
      </c>
      <c r="B1128" s="401" t="str">
        <f t="shared" si="1011"/>
        <v>Contribution Limit per 4 Years per Candidate</v>
      </c>
      <c r="C1128" s="402" t="str">
        <f>IF(F1128="","",IF(F1128=3,INDEX(Report!$A$61:$T$117,E1128,20),IF(OR(F1128=7,F1128=8,F1128=9,F1128=14,F1128=17),TEXT(INDEX(Report!$A$1:$T$57,E1128,F1128),"0%"),IF(F1128=5,TEXT(INDEX(Report!$A$1:$T$57,E1128,F1128),"$#,##0"),INDEX(Report!$A$1:$T$57,E1128,F1128)))))</f>
        <v>$4,500</v>
      </c>
      <c r="D1128" s="403">
        <f>IF(F1128="","",IF(F1128=2,D$1,IF(F1128=3,INDEX(Report!$A$1:$T$57,E1128,20),INDEX(Report!$A$61:$T$117,E1128,F1128)-0.2)))</f>
        <v>2.75</v>
      </c>
      <c r="E1128" s="402">
        <f t="shared" si="1002"/>
        <v>57</v>
      </c>
      <c r="F1128" s="402">
        <f t="shared" si="1012"/>
        <v>5</v>
      </c>
    </row>
    <row r="1129" spans="1:6" x14ac:dyDescent="0.3">
      <c r="A1129" s="401" t="str">
        <f t="shared" ref="A1129" si="1016">A1107</f>
        <v>Campaigns</v>
      </c>
      <c r="B1129" s="401" t="str">
        <f t="shared" si="1011"/>
        <v>Public Campaign Finance for Governor+Legislature:</v>
      </c>
      <c r="C1129" s="402" t="str">
        <f>IF(F1129="","",IF(F1129=3,INDEX(Report!$A$61:$T$117,E1129,20),IF(OR(F1129=7,F1129=8,F1129=9,F1129=14,F1129=17),TEXT(INDEX(Report!$A$1:$T$57,E1129,F1129),"0%"),IF(F1129=5,TEXT(INDEX(Report!$A$1:$T$57,E1129,F1129),"$#,##0"),INDEX(Report!$A$1:$T$57,E1129,F1129)))))</f>
        <v>Neither</v>
      </c>
      <c r="D1129" s="403">
        <f>IF(F1129="","",IF(F1129=2,D$1,IF(F1129=3,INDEX(Report!$A$1:$T$57,E1129,20),INDEX(Report!$A$61:$T$117,E1129,F1129)-0.2)))</f>
        <v>0</v>
      </c>
      <c r="E1129" s="402">
        <f t="shared" si="1002"/>
        <v>57</v>
      </c>
      <c r="F1129" s="402">
        <f t="shared" si="1012"/>
        <v>6</v>
      </c>
    </row>
    <row r="1130" spans="1:6" s="397" customFormat="1" x14ac:dyDescent="0.3">
      <c r="A1130" s="397" t="str">
        <f t="shared" ref="A1130" si="1017">A1108</f>
        <v>Turnout</v>
      </c>
      <c r="B1130" s="397" t="str">
        <f t="shared" si="1011"/>
        <v>TURNOUT</v>
      </c>
      <c r="C1130" s="398" t="str">
        <f>IF(F1130="","",IF(F1130=3,INDEX(Report!$A$61:$T$117,E1130,20),IF(OR(F1130=7,F1130=8,F1130=9,F1130=14,F1130=17),TEXT(INDEX(Report!$A$1:$T$57,E1130,F1130),"0%"),IF(F1130=5,TEXT(INDEX(Report!$A$1:$T$57,E1130,F1130),"$#,##0"),INDEX(Report!$A$1:$T$57,E1130,F1130)))))</f>
        <v/>
      </c>
      <c r="D1130" s="399" t="str">
        <f>IF(F1130="","",IF(F1130=2,D$1,IF(F1130=3,INDEX(Report!$A$1:$T$57,E1130,20),INDEX(Report!$A$61:$T$117,E1130,F1130)-0.2)))</f>
        <v/>
      </c>
      <c r="E1130" s="398">
        <f t="shared" si="1002"/>
        <v>57</v>
      </c>
      <c r="F1130" s="398" t="str">
        <f t="shared" si="1012"/>
        <v/>
      </c>
    </row>
    <row r="1131" spans="1:6" x14ac:dyDescent="0.3">
      <c r="A1131" s="401" t="str">
        <f t="shared" ref="A1131" si="1018">A1109</f>
        <v>Turnout</v>
      </c>
      <c r="B1131" s="401" t="str">
        <f t="shared" si="1011"/>
        <v>Turnout: % of Voting-age Citizens: 2020:</v>
      </c>
      <c r="C1131" s="402" t="str">
        <f>IF(F1131="","",IF(F1131=3,INDEX(Report!$A$61:$T$117,E1131,20),IF(OR(F1131=7,F1131=8,F1131=9,F1131=14,F1131=17),TEXT(INDEX(Report!$A$1:$T$57,E1131,F1131),"0%"),IF(F1131=5,TEXT(INDEX(Report!$A$1:$T$57,E1131,F1131),"$#,##0"),INDEX(Report!$A$1:$T$57,E1131,F1131)))))</f>
        <v>65%</v>
      </c>
      <c r="D1131" s="403">
        <f>IF(F1131="","",IF(F1131=2,D$1,IF(F1131=3,INDEX(Report!$A$1:$T$57,E1131,20),INDEX(Report!$A$61:$T$117,E1131,F1131)-0.2)))</f>
        <v>1.9168704689174303</v>
      </c>
      <c r="E1131" s="402">
        <f t="shared" si="1002"/>
        <v>57</v>
      </c>
      <c r="F1131" s="402">
        <f t="shared" si="1012"/>
        <v>7</v>
      </c>
    </row>
    <row r="1132" spans="1:6" x14ac:dyDescent="0.3">
      <c r="A1132" s="401" t="str">
        <f t="shared" ref="A1132" si="1019">A1110</f>
        <v>Turnout</v>
      </c>
      <c r="B1132" s="401" t="str">
        <f t="shared" si="1011"/>
        <v>Ratio of 18-24 Turnout to 25+ Turnout: 2020:</v>
      </c>
      <c r="C1132" s="402" t="str">
        <f>IF(F1132="","",IF(F1132=3,INDEX(Report!$A$61:$T$117,E1132,20),IF(OR(F1132=7,F1132=8,F1132=9,F1132=14,F1132=17),TEXT(INDEX(Report!$A$1:$T$57,E1132,F1132),"0%"),IF(F1132=5,TEXT(INDEX(Report!$A$1:$T$57,E1132,F1132),"$#,##0"),INDEX(Report!$A$1:$T$57,E1132,F1132)))))</f>
        <v>73%</v>
      </c>
      <c r="D1132" s="403">
        <f>IF(F1132="","",IF(F1132=2,D$1,IF(F1132=3,INDEX(Report!$A$1:$T$57,E1132,20),INDEX(Report!$A$61:$T$117,E1132,F1132)-0.2)))</f>
        <v>2.3047430925358392</v>
      </c>
      <c r="E1132" s="402">
        <f t="shared" si="1002"/>
        <v>57</v>
      </c>
      <c r="F1132" s="402">
        <f t="shared" si="1012"/>
        <v>8</v>
      </c>
    </row>
    <row r="1133" spans="1:6" x14ac:dyDescent="0.3">
      <c r="A1133" s="401" t="str">
        <f t="shared" ref="A1133" si="1020">A1111</f>
        <v>Turnout</v>
      </c>
      <c r="B1133" s="401" t="str">
        <f t="shared" si="1011"/>
        <v>Ratio of Minority Turnout to White Turnout: 2020:</v>
      </c>
      <c r="C1133" s="402" t="str">
        <f>IF(F1133="","",IF(F1133=3,INDEX(Report!$A$61:$T$117,E1133,20),IF(OR(F1133=7,F1133=8,F1133=9,F1133=14,F1133=17),TEXT(INDEX(Report!$A$1:$T$57,E1133,F1133),"0%"),IF(F1133=5,TEXT(INDEX(Report!$A$1:$T$57,E1133,F1133),"$#,##0"),INDEX(Report!$A$1:$T$57,E1133,F1133)))))</f>
        <v>85%</v>
      </c>
      <c r="D1133" s="403">
        <f>IF(F1133="","",IF(F1133=2,D$1,IF(F1133=3,INDEX(Report!$A$1:$T$57,E1133,20),INDEX(Report!$A$61:$T$117,E1133,F1133)-0.2)))</f>
        <v>3.225655874579866</v>
      </c>
      <c r="E1133" s="402">
        <f t="shared" si="1002"/>
        <v>57</v>
      </c>
      <c r="F1133" s="402">
        <f t="shared" si="1012"/>
        <v>9</v>
      </c>
    </row>
    <row r="1134" spans="1:6" s="397" customFormat="1" x14ac:dyDescent="0.3">
      <c r="A1134" s="397" t="str">
        <f t="shared" ref="A1134" si="1021">A1112</f>
        <v>Access</v>
      </c>
      <c r="B1134" s="397" t="str">
        <f t="shared" si="1011"/>
        <v>ACCESS TO VOTING</v>
      </c>
      <c r="C1134" s="398" t="str">
        <f>IF(F1134="","",IF(F1134=3,INDEX(Report!$A$61:$T$117,E1134,20),IF(OR(F1134=7,F1134=8,F1134=9,F1134=14,F1134=17),TEXT(INDEX(Report!$A$1:$T$57,E1134,F1134),"0%"),IF(F1134=5,TEXT(INDEX(Report!$A$1:$T$57,E1134,F1134),"$#,##0"),INDEX(Report!$A$1:$T$57,E1134,F1134)))))</f>
        <v/>
      </c>
      <c r="D1134" s="399" t="str">
        <f>IF(F1134="","",IF(F1134=2,D$1,IF(F1134=3,INDEX(Report!$A$1:$T$57,E1134,20),INDEX(Report!$A$61:$T$117,E1134,F1134)-0.2)))</f>
        <v/>
      </c>
      <c r="E1134" s="398">
        <f t="shared" si="1002"/>
        <v>57</v>
      </c>
      <c r="F1134" s="398" t="str">
        <f t="shared" si="1012"/>
        <v/>
      </c>
    </row>
    <row r="1135" spans="1:6" x14ac:dyDescent="0.3">
      <c r="A1135" s="401" t="str">
        <f t="shared" ref="A1135" si="1022">A1113</f>
        <v>Access</v>
      </c>
      <c r="B1135" s="401" t="str">
        <f t="shared" si="1011"/>
        <v>Weekend Early Voting: State Minimum 2021:</v>
      </c>
      <c r="C1135" s="402" t="str">
        <f>IF(F1135="","",IF(F1135=3,INDEX(Report!$A$61:$T$117,E1135,20),IF(OR(F1135=7,F1135=8,F1135=9,F1135=14,F1135=17),TEXT(INDEX(Report!$A$1:$T$57,E1135,F1135),"0%"),IF(F1135=5,TEXT(INDEX(Report!$A$1:$T$57,E1135,F1135),"$#,##0"),INDEX(Report!$A$1:$T$57,E1135,F1135)))))</f>
        <v>No rule</v>
      </c>
      <c r="D1135" s="403">
        <f>IF(F1135="","",IF(F1135=2,D$1,IF(F1135=3,INDEX(Report!$A$1:$T$57,E1135,20),INDEX(Report!$A$61:$T$117,E1135,F1135)-0.2)))</f>
        <v>0</v>
      </c>
      <c r="E1135" s="402">
        <f t="shared" si="1002"/>
        <v>57</v>
      </c>
      <c r="F1135" s="402">
        <f t="shared" si="1012"/>
        <v>10</v>
      </c>
    </row>
    <row r="1136" spans="1:6" x14ac:dyDescent="0.3">
      <c r="A1136" s="401" t="str">
        <f t="shared" ref="A1136" si="1023">A1114</f>
        <v>Access</v>
      </c>
      <c r="B1136" s="401" t="str">
        <f t="shared" si="1011"/>
        <v>Access to Vote by Mail (VBM): 2020:</v>
      </c>
      <c r="C1136" s="402" t="str">
        <f>IF(F1136="","",IF(F1136=3,INDEX(Report!$A$61:$T$117,E1136,20),IF(OR(F1136=7,F1136=8,F1136=9,F1136=14,F1136=17),TEXT(INDEX(Report!$A$1:$T$57,E1136,F1136),"0%"),IF(F1136=5,TEXT(INDEX(Report!$A$1:$T$57,E1136,F1136),"$#,##0"),INDEX(Report!$A$1:$T$57,E1136,F1136)))))</f>
        <v>Broad VBM: if Voter asks</v>
      </c>
      <c r="D1136" s="403">
        <f>IF(F1136="","",IF(F1136=2,D$1,IF(F1136=3,INDEX(Report!$A$1:$T$57,E1136,20),INDEX(Report!$A$61:$T$117,E1136,F1136)-0.2)))</f>
        <v>1</v>
      </c>
      <c r="E1136" s="402">
        <f t="shared" si="1002"/>
        <v>57</v>
      </c>
      <c r="F1136" s="402">
        <f t="shared" si="1012"/>
        <v>11</v>
      </c>
    </row>
    <row r="1137" spans="1:6" x14ac:dyDescent="0.3">
      <c r="A1137" s="401" t="str">
        <f t="shared" ref="A1137" si="1024">A1115</f>
        <v>Access</v>
      </c>
      <c r="B1137" s="401" t="str">
        <f t="shared" si="1011"/>
        <v>Number of Days when Voters Can Cure Signature Problems after Election Day:</v>
      </c>
      <c r="C1137" s="402" t="str">
        <f>IF(F1137="","",IF(F1137=3,INDEX(Report!$A$61:$T$117,E1137,20),IF(OR(F1137=7,F1137=8,F1137=9,F1137=14,F1137=17),TEXT(INDEX(Report!$A$1:$T$57,E1137,F1137),"0%"),IF(F1137=5,TEXT(INDEX(Report!$A$1:$T$57,E1137,F1137),"$#,##0"),INDEX(Report!$A$1:$T$57,E1137,F1137)))))</f>
        <v>No cure</v>
      </c>
      <c r="D1137" s="403">
        <f>IF(F1137="","",IF(F1137=2,D$1,IF(F1137=3,INDEX(Report!$A$1:$T$57,E1137,20),INDEX(Report!$A$61:$T$117,E1137,F1137)-0.2)))</f>
        <v>0</v>
      </c>
      <c r="E1137" s="402">
        <f t="shared" si="1002"/>
        <v>57</v>
      </c>
      <c r="F1137" s="402">
        <f t="shared" si="1012"/>
        <v>12</v>
      </c>
    </row>
    <row r="1138" spans="1:6" x14ac:dyDescent="0.3">
      <c r="A1138" s="401" t="str">
        <f t="shared" ref="A1138" si="1025">A1116</f>
        <v>Access</v>
      </c>
      <c r="B1138" s="401" t="str">
        <f t="shared" si="1011"/>
        <v>Do They Maintain VBM List Well with Address Changes &amp; Deaths?</v>
      </c>
      <c r="C1138" s="402" t="str">
        <f>IF(F1138="","",IF(F1138=3,INDEX(Report!$A$61:$T$117,E1138,20),IF(OR(F1138=7,F1138=8,F1138=9,F1138=14,F1138=17),TEXT(INDEX(Report!$A$1:$T$57,E1138,F1138),"0%"),IF(F1138=5,TEXT(INDEX(Report!$A$1:$T$57,E1138,F1138),"$#,##0"),INDEX(Report!$A$1:$T$57,E1138,F1138)))))</f>
        <v>No</v>
      </c>
      <c r="D1138" s="403">
        <f>IF(F1138="","",IF(F1138=2,D$1,IF(F1138=3,INDEX(Report!$A$1:$T$57,E1138,20),INDEX(Report!$A$61:$T$117,E1138,F1138)-0.2)))</f>
        <v>0</v>
      </c>
      <c r="E1138" s="402">
        <f t="shared" si="1002"/>
        <v>57</v>
      </c>
      <c r="F1138" s="402">
        <f t="shared" si="1012"/>
        <v>13</v>
      </c>
    </row>
    <row r="1139" spans="1:6" x14ac:dyDescent="0.3">
      <c r="A1139" s="401" t="str">
        <f t="shared" ref="A1139" si="1026">A1117</f>
        <v>Access</v>
      </c>
      <c r="B1139" s="401" t="str">
        <f t="shared" si="1011"/>
        <v>Extent of Review of VBM: Rejection Rate: 2018:</v>
      </c>
      <c r="C1139" s="402" t="str">
        <f>IF(F1139="","",IF(F1139=3,INDEX(Report!$A$61:$T$117,E1139,20),IF(OR(F1139=7,F1139=8,F1139=9,F1139=14,F1139=17),TEXT(INDEX(Report!$A$1:$T$57,E1139,F1139),"0%"),IF(F1139=5,TEXT(INDEX(Report!$A$1:$T$57,E1139,F1139),"$#,##0"),INDEX(Report!$A$1:$T$57,E1139,F1139)))))</f>
        <v>No signature checks</v>
      </c>
      <c r="D1139" s="403">
        <f>IF(F1139="","",IF(F1139=2,D$1,IF(F1139=3,INDEX(Report!$A$1:$T$57,E1139,20),INDEX(Report!$A$61:$T$117,E1139,F1139)-0.2)))</f>
        <v>0</v>
      </c>
      <c r="E1139" s="402">
        <f t="shared" si="1002"/>
        <v>57</v>
      </c>
      <c r="F1139" s="402">
        <f t="shared" si="1012"/>
        <v>14</v>
      </c>
    </row>
    <row r="1140" spans="1:6" s="397" customFormat="1" x14ac:dyDescent="0.3">
      <c r="A1140" s="397" t="str">
        <f t="shared" ref="A1140" si="1027">A1118</f>
        <v>Checking</v>
      </c>
      <c r="B1140" s="397" t="str">
        <f t="shared" si="1011"/>
        <v>CHECKING ELECTION RESULTS</v>
      </c>
      <c r="C1140" s="398" t="str">
        <f>IF(F1140="","",IF(F1140=3,INDEX(Report!$A$61:$T$117,E1140,20),IF(OR(F1140=7,F1140=8,F1140=9,F1140=14,F1140=17),TEXT(INDEX(Report!$A$1:$T$57,E1140,F1140),"0%"),IF(F1140=5,TEXT(INDEX(Report!$A$1:$T$57,E1140,F1140),"$#,##0"),INDEX(Report!$A$1:$T$57,E1140,F1140)))))</f>
        <v/>
      </c>
      <c r="D1140" s="399" t="str">
        <f>IF(F1140="","",IF(F1140=2,D$1,IF(F1140=3,INDEX(Report!$A$1:$T$57,E1140,20),INDEX(Report!$A$61:$T$117,E1140,F1140)-0.2)))</f>
        <v/>
      </c>
      <c r="E1140" s="398">
        <f t="shared" si="1002"/>
        <v>57</v>
      </c>
      <c r="F1140" s="398" t="str">
        <f t="shared" si="1012"/>
        <v/>
      </c>
    </row>
    <row r="1141" spans="1:6" x14ac:dyDescent="0.3">
      <c r="A1141" s="401" t="str">
        <f t="shared" ref="A1141" si="1028">A1119</f>
        <v>Checking</v>
      </c>
      <c r="B1141" s="401" t="str">
        <f t="shared" si="1011"/>
        <v>Handmarked Paper Ballots or Printed by Touchscreen? 2022:</v>
      </c>
      <c r="C1141" s="402" t="str">
        <f>IF(F1141="","",IF(F1141=3,INDEX(Report!$A$61:$T$117,E1141,20),IF(OR(F1141=7,F1141=8,F1141=9,F1141=14,F1141=17),TEXT(INDEX(Report!$A$1:$T$57,E1141,F1141),"0%"),IF(F1141=5,TEXT(INDEX(Report!$A$1:$T$57,E1141,F1141),"$#,##0"),INDEX(Report!$A$1:$T$57,E1141,F1141)))))</f>
        <v>Screen prints16%. Handmark84%</v>
      </c>
      <c r="D1141" s="403">
        <f>IF(F1141="","",IF(F1141=2,D$1,IF(F1141=3,INDEX(Report!$A$1:$T$57,E1141,20),INDEX(Report!$A$61:$T$117,E1141,F1141)-0.2)))</f>
        <v>4</v>
      </c>
      <c r="E1141" s="402">
        <f t="shared" si="1002"/>
        <v>57</v>
      </c>
      <c r="F1141" s="402">
        <f t="shared" si="1012"/>
        <v>15</v>
      </c>
    </row>
    <row r="1142" spans="1:6" x14ac:dyDescent="0.3">
      <c r="A1142" s="401" t="str">
        <f t="shared" ref="A1142" si="1029">A1120</f>
        <v>Checking</v>
      </c>
      <c r="B1142" s="401" t="str">
        <f t="shared" si="1011"/>
        <v>Do They Audit Results by Hand Tallying Some Ballots?</v>
      </c>
      <c r="C1142" s="402" t="str">
        <f>IF(F1142="","",IF(F1142=3,INDEX(Report!$A$61:$T$117,E1142,20),IF(OR(F1142=7,F1142=8,F1142=9,F1142=14,F1142=17),TEXT(INDEX(Report!$A$1:$T$57,E1142,F1142),"0%"),IF(F1142=5,TEXT(INDEX(Report!$A$1:$T$57,E1142,F1142),"$#,##0"),INDEX(Report!$A$1:$T$57,E1142,F1142)))))</f>
        <v>No audit</v>
      </c>
      <c r="D1142" s="403">
        <f>IF(F1142="","",IF(F1142=2,D$1,IF(F1142=3,INDEX(Report!$A$1:$T$57,E1142,20),INDEX(Report!$A$61:$T$117,E1142,F1142)-0.2)))</f>
        <v>0</v>
      </c>
      <c r="E1142" s="402">
        <f t="shared" si="1002"/>
        <v>57</v>
      </c>
      <c r="F1142" s="402">
        <f t="shared" si="1012"/>
        <v>16</v>
      </c>
    </row>
    <row r="1143" spans="1:6" x14ac:dyDescent="0.3">
      <c r="A1143" s="401" t="str">
        <f t="shared" ref="A1143" si="1030">A1121</f>
        <v>Checking</v>
      </c>
      <c r="B1143" s="401" t="str">
        <f t="shared" si="1011"/>
        <v>How Big Is Audit Sample?</v>
      </c>
      <c r="C1143" s="402" t="str">
        <f>IF(F1143="","",IF(F1143=3,INDEX(Report!$A$61:$T$117,E1143,20),IF(OR(F1143=7,F1143=8,F1143=9,F1143=14,F1143=17),TEXT(INDEX(Report!$A$1:$T$57,E1143,F1143),"0%"),IF(F1143=5,TEXT(INDEX(Report!$A$1:$T$57,E1143,F1143),"$#,##0"),INDEX(Report!$A$1:$T$57,E1143,F1143)))))</f>
        <v>No audit</v>
      </c>
      <c r="D1143" s="403">
        <f>IF(F1143="","",IF(F1143=2,D$1,IF(F1143=3,INDEX(Report!$A$1:$T$57,E1143,20),INDEX(Report!$A$61:$T$117,E1143,F1143)-0.2)))</f>
        <v>0</v>
      </c>
      <c r="E1143" s="402">
        <f t="shared" si="1002"/>
        <v>57</v>
      </c>
      <c r="F1143" s="402">
        <f t="shared" si="1012"/>
        <v>17</v>
      </c>
    </row>
    <row r="1144" spans="1:6" x14ac:dyDescent="0.3">
      <c r="A1144" s="401" t="str">
        <f t="shared" ref="A1144" si="1031">A1122</f>
        <v>Checking</v>
      </c>
      <c r="B1144" s="401" t="str">
        <f t="shared" si="1011"/>
        <v>Number of Contests Audited:</v>
      </c>
      <c r="C1144" s="402" t="str">
        <f>IF(F1144="","",IF(F1144=3,INDEX(Report!$A$61:$T$117,E1144,20),IF(OR(F1144=7,F1144=8,F1144=9,F1144=14,F1144=17),TEXT(INDEX(Report!$A$1:$T$57,E1144,F1144),"0%"),IF(F1144=5,TEXT(INDEX(Report!$A$1:$T$57,E1144,F1144),"$#,##0"),INDEX(Report!$A$1:$T$57,E1144,F1144)))))</f>
        <v>No audit</v>
      </c>
      <c r="D1144" s="403">
        <f>IF(F1144="","",IF(F1144=2,D$1,IF(F1144=3,INDEX(Report!$A$1:$T$57,E1144,20),INDEX(Report!$A$61:$T$117,E1144,F1144)-0.2)))</f>
        <v>0</v>
      </c>
      <c r="E1144" s="402">
        <f t="shared" si="1002"/>
        <v>57</v>
      </c>
      <c r="F1144" s="402">
        <f t="shared" si="1012"/>
        <v>18</v>
      </c>
    </row>
    <row r="1145" spans="1:6" x14ac:dyDescent="0.3">
      <c r="A1145" s="401" t="str">
        <f t="shared" ref="A1145" si="1032">A1123</f>
        <v>Checking</v>
      </c>
      <c r="B1145" s="401" t="str">
        <f t="shared" si="1011"/>
        <v>Can Public Recount with Copies of Ballots?</v>
      </c>
      <c r="C1145" s="402" t="str">
        <f>IF(F1145="","",IF(F1145=3,INDEX(Report!$A$61:$T$117,E1145,20),IF(OR(F1145=7,F1145=8,F1145=9,F1145=14,F1145=17),TEXT(INDEX(Report!$A$1:$T$57,E1145,F1145),"0%"),IF(F1145=5,TEXT(INDEX(Report!$A$1:$T$57,E1145,F1145),"$#,##0"),INDEX(Report!$A$1:$T$57,E1145,F1145)))))</f>
        <v>Yes. Unknown if images kept</v>
      </c>
      <c r="D1145" s="403">
        <f>IF(F1145="","",IF(F1145=2,D$1,IF(F1145=3,INDEX(Report!$A$1:$T$57,E1145,20),INDEX(Report!$A$61:$T$117,E1145,F1145)-0.2)))</f>
        <v>4</v>
      </c>
      <c r="E1145" s="402">
        <f t="shared" si="1002"/>
        <v>57</v>
      </c>
      <c r="F1145" s="402">
        <f t="shared" si="1012"/>
        <v>19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59CBD-7354-4108-8809-3B4E9C3879AC}">
  <sheetPr>
    <tabColor rgb="FF7030A0"/>
  </sheetPr>
  <dimension ref="B1:Q56"/>
  <sheetViews>
    <sheetView workbookViewId="0">
      <selection activeCell="I14" sqref="I14"/>
    </sheetView>
  </sheetViews>
  <sheetFormatPr defaultRowHeight="13.8" x14ac:dyDescent="0.3"/>
  <cols>
    <col min="2" max="2" width="9.625" customWidth="1"/>
    <col min="3" max="3" width="10.125" customWidth="1"/>
    <col min="4" max="4" width="10.625" customWidth="1"/>
    <col min="5" max="16" width="9.625" customWidth="1"/>
    <col min="17" max="17" width="10.5" customWidth="1"/>
    <col min="18" max="18" width="10.625" customWidth="1"/>
  </cols>
  <sheetData>
    <row r="1" spans="2:17" s="136" customFormat="1" x14ac:dyDescent="0.3"/>
    <row r="2" spans="2:17" s="273" customFormat="1" ht="13.2" x14ac:dyDescent="0.25">
      <c r="B2" s="274" t="s">
        <v>1832</v>
      </c>
      <c r="E2" s="273" t="s">
        <v>1831</v>
      </c>
      <c r="H2" s="275" t="s">
        <v>1815</v>
      </c>
      <c r="M2" s="276" t="s">
        <v>1816</v>
      </c>
      <c r="N2" s="276"/>
      <c r="O2" s="276"/>
      <c r="P2" s="276"/>
      <c r="Q2" s="276"/>
    </row>
    <row r="3" spans="2:17" s="266" customFormat="1" ht="55.2" x14ac:dyDescent="0.3">
      <c r="B3" s="280" t="s">
        <v>517</v>
      </c>
      <c r="C3" s="280" t="s">
        <v>1708</v>
      </c>
      <c r="D3" s="280" t="s">
        <v>1829</v>
      </c>
      <c r="E3" s="286" t="s">
        <v>803</v>
      </c>
      <c r="F3" s="286" t="s">
        <v>1844</v>
      </c>
      <c r="G3" s="304" t="s">
        <v>1845</v>
      </c>
      <c r="H3" s="282" t="s">
        <v>1703</v>
      </c>
      <c r="I3" s="282" t="s">
        <v>1701</v>
      </c>
      <c r="J3" s="282" t="s">
        <v>514</v>
      </c>
      <c r="K3" s="282" t="s">
        <v>1704</v>
      </c>
      <c r="L3" s="282" t="s">
        <v>1765</v>
      </c>
      <c r="M3" s="284" t="s">
        <v>1779</v>
      </c>
      <c r="N3" s="284" t="s">
        <v>518</v>
      </c>
      <c r="O3" s="284" t="s">
        <v>515</v>
      </c>
      <c r="P3" s="284" t="s">
        <v>516</v>
      </c>
      <c r="Q3" s="284" t="s">
        <v>513</v>
      </c>
    </row>
    <row r="4" spans="2:17" s="267" customFormat="1" x14ac:dyDescent="0.3">
      <c r="B4" s="281">
        <v>2021</v>
      </c>
      <c r="C4" s="281">
        <v>2021</v>
      </c>
      <c r="D4" s="281">
        <v>2020</v>
      </c>
      <c r="E4" s="267">
        <v>2020</v>
      </c>
      <c r="F4" s="267">
        <v>2020</v>
      </c>
      <c r="G4" s="267">
        <v>2020</v>
      </c>
      <c r="H4" s="283">
        <v>2021</v>
      </c>
      <c r="I4" s="283">
        <v>2020</v>
      </c>
      <c r="J4" s="283">
        <v>2020</v>
      </c>
      <c r="K4" s="283">
        <v>2020</v>
      </c>
      <c r="L4" s="283">
        <v>2018</v>
      </c>
      <c r="M4" s="285">
        <v>2022</v>
      </c>
      <c r="N4" s="285">
        <v>2020</v>
      </c>
      <c r="O4" s="285">
        <v>2020</v>
      </c>
      <c r="P4" s="285">
        <v>2020</v>
      </c>
      <c r="Q4" s="285">
        <v>2021</v>
      </c>
    </row>
    <row r="5" spans="2:17" s="136" customFormat="1" x14ac:dyDescent="0.3"/>
    <row r="6" spans="2:17" x14ac:dyDescent="0.3">
      <c r="B6" s="137">
        <f>A6+1</f>
        <v>1</v>
      </c>
      <c r="C6" s="137">
        <f t="shared" ref="C6:Q6" si="0">B6+1</f>
        <v>2</v>
      </c>
      <c r="D6" s="137">
        <f t="shared" si="0"/>
        <v>3</v>
      </c>
      <c r="E6" s="137">
        <f t="shared" ref="E6" si="1">D6+1</f>
        <v>4</v>
      </c>
      <c r="F6" s="137">
        <f t="shared" ref="F6" si="2">E6+1</f>
        <v>5</v>
      </c>
      <c r="G6" s="137">
        <f t="shared" ref="G6" si="3">F6+1</f>
        <v>6</v>
      </c>
      <c r="H6" s="137">
        <f t="shared" ref="H6" si="4">G6+1</f>
        <v>7</v>
      </c>
      <c r="I6" s="137">
        <f t="shared" si="0"/>
        <v>8</v>
      </c>
      <c r="J6" s="137">
        <f t="shared" si="0"/>
        <v>9</v>
      </c>
      <c r="K6" s="137">
        <f t="shared" si="0"/>
        <v>10</v>
      </c>
      <c r="L6" s="137">
        <f t="shared" si="0"/>
        <v>11</v>
      </c>
      <c r="M6" s="137">
        <f t="shared" si="0"/>
        <v>12</v>
      </c>
      <c r="N6" s="137">
        <f t="shared" si="0"/>
        <v>13</v>
      </c>
      <c r="O6" s="137">
        <f t="shared" si="0"/>
        <v>14</v>
      </c>
      <c r="P6" s="137">
        <f t="shared" si="0"/>
        <v>15</v>
      </c>
      <c r="Q6" s="137">
        <f t="shared" si="0"/>
        <v>16</v>
      </c>
    </row>
    <row r="7" spans="2:17" x14ac:dyDescent="0.3">
      <c r="B7" s="137"/>
    </row>
    <row r="8" spans="2:17" x14ac:dyDescent="0.3">
      <c r="B8" s="137"/>
    </row>
    <row r="9" spans="2:17" x14ac:dyDescent="0.3">
      <c r="B9" s="137"/>
    </row>
    <row r="10" spans="2:17" x14ac:dyDescent="0.3">
      <c r="B10" s="137"/>
    </row>
    <row r="11" spans="2:17" x14ac:dyDescent="0.3">
      <c r="B11" s="137"/>
    </row>
    <row r="12" spans="2:17" x14ac:dyDescent="0.3">
      <c r="B12" s="137"/>
    </row>
    <row r="13" spans="2:17" x14ac:dyDescent="0.3">
      <c r="B13" s="137"/>
    </row>
    <row r="14" spans="2:17" x14ac:dyDescent="0.3">
      <c r="B14" s="137"/>
    </row>
    <row r="15" spans="2:17" x14ac:dyDescent="0.3">
      <c r="B15" s="137"/>
    </row>
    <row r="16" spans="2:17" x14ac:dyDescent="0.3">
      <c r="B16" s="137"/>
    </row>
    <row r="17" spans="2:2" x14ac:dyDescent="0.3">
      <c r="B17" s="137"/>
    </row>
    <row r="18" spans="2:2" x14ac:dyDescent="0.3">
      <c r="B18" s="137"/>
    </row>
    <row r="19" spans="2:2" x14ac:dyDescent="0.3">
      <c r="B19" s="137"/>
    </row>
    <row r="20" spans="2:2" x14ac:dyDescent="0.3">
      <c r="B20" s="137"/>
    </row>
    <row r="21" spans="2:2" x14ac:dyDescent="0.3">
      <c r="B21" s="137"/>
    </row>
    <row r="22" spans="2:2" x14ac:dyDescent="0.3">
      <c r="B22" s="137"/>
    </row>
    <row r="23" spans="2:2" x14ac:dyDescent="0.3">
      <c r="B23" s="137"/>
    </row>
    <row r="24" spans="2:2" x14ac:dyDescent="0.3">
      <c r="B24" s="137"/>
    </row>
    <row r="25" spans="2:2" x14ac:dyDescent="0.3">
      <c r="B25" s="137"/>
    </row>
    <row r="26" spans="2:2" x14ac:dyDescent="0.3">
      <c r="B26" s="137"/>
    </row>
    <row r="27" spans="2:2" x14ac:dyDescent="0.3">
      <c r="B27" s="137"/>
    </row>
    <row r="28" spans="2:2" x14ac:dyDescent="0.3">
      <c r="B28" s="137"/>
    </row>
    <row r="29" spans="2:2" x14ac:dyDescent="0.3">
      <c r="B29" s="137"/>
    </row>
    <row r="30" spans="2:2" x14ac:dyDescent="0.3">
      <c r="B30" s="137"/>
    </row>
    <row r="31" spans="2:2" x14ac:dyDescent="0.3">
      <c r="B31" s="137"/>
    </row>
    <row r="32" spans="2:2" x14ac:dyDescent="0.3">
      <c r="B32" s="137"/>
    </row>
    <row r="33" spans="2:2" x14ac:dyDescent="0.3">
      <c r="B33" s="137"/>
    </row>
    <row r="34" spans="2:2" x14ac:dyDescent="0.3">
      <c r="B34" s="137"/>
    </row>
    <row r="35" spans="2:2" x14ac:dyDescent="0.3">
      <c r="B35" s="137"/>
    </row>
    <row r="36" spans="2:2" x14ac:dyDescent="0.3">
      <c r="B36" s="137"/>
    </row>
    <row r="37" spans="2:2" x14ac:dyDescent="0.3">
      <c r="B37" s="137"/>
    </row>
    <row r="38" spans="2:2" x14ac:dyDescent="0.3">
      <c r="B38" s="137"/>
    </row>
    <row r="39" spans="2:2" x14ac:dyDescent="0.3">
      <c r="B39" s="137"/>
    </row>
    <row r="40" spans="2:2" x14ac:dyDescent="0.3">
      <c r="B40" s="137"/>
    </row>
    <row r="41" spans="2:2" x14ac:dyDescent="0.3">
      <c r="B41" s="137"/>
    </row>
    <row r="42" spans="2:2" x14ac:dyDescent="0.3">
      <c r="B42" s="137"/>
    </row>
    <row r="43" spans="2:2" x14ac:dyDescent="0.3">
      <c r="B43" s="137"/>
    </row>
    <row r="44" spans="2:2" x14ac:dyDescent="0.3">
      <c r="B44" s="137"/>
    </row>
    <row r="45" spans="2:2" x14ac:dyDescent="0.3">
      <c r="B45" s="137"/>
    </row>
    <row r="46" spans="2:2" x14ac:dyDescent="0.3">
      <c r="B46" s="137"/>
    </row>
    <row r="47" spans="2:2" x14ac:dyDescent="0.3">
      <c r="B47" s="137"/>
    </row>
    <row r="48" spans="2:2" x14ac:dyDescent="0.3">
      <c r="B48" s="137"/>
    </row>
    <row r="49" spans="2:2" x14ac:dyDescent="0.3">
      <c r="B49" s="137"/>
    </row>
    <row r="50" spans="2:2" x14ac:dyDescent="0.3">
      <c r="B50" s="137"/>
    </row>
    <row r="51" spans="2:2" x14ac:dyDescent="0.3">
      <c r="B51" s="137"/>
    </row>
    <row r="52" spans="2:2" x14ac:dyDescent="0.3">
      <c r="B52" s="137"/>
    </row>
    <row r="53" spans="2:2" x14ac:dyDescent="0.3">
      <c r="B53" s="137"/>
    </row>
    <row r="54" spans="2:2" x14ac:dyDescent="0.3">
      <c r="B54" s="137"/>
    </row>
    <row r="55" spans="2:2" x14ac:dyDescent="0.3">
      <c r="B55" s="137"/>
    </row>
    <row r="56" spans="2:2" x14ac:dyDescent="0.3">
      <c r="B56" s="137"/>
    </row>
  </sheetData>
  <sortState xmlns:xlrd2="http://schemas.microsoft.com/office/spreadsheetml/2017/richdata2" ref="B6:B56">
    <sortCondition ref="B6:B56"/>
  </sortState>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AB0B-6D8D-4DD2-AC46-0B8EAAF22CF0}">
  <sheetPr>
    <tabColor rgb="FFC00000"/>
  </sheetPr>
  <dimension ref="A1:N10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6" x14ac:dyDescent="0.3"/>
  <cols>
    <col min="1" max="1" width="18.5" style="575" customWidth="1"/>
    <col min="2" max="2" width="15.625" style="572" customWidth="1"/>
    <col min="3" max="3" width="15.375" style="567" customWidth="1"/>
    <col min="4" max="6" width="9" style="567"/>
    <col min="7" max="7" width="7.875" style="567" customWidth="1"/>
    <col min="8" max="8" width="10.25" style="567" customWidth="1"/>
    <col min="9" max="9" width="12.5" style="569" customWidth="1"/>
    <col min="10" max="12" width="9" style="569"/>
    <col min="13" max="13" width="8.125" style="569" customWidth="1"/>
    <col min="14" max="14" width="8.5" style="569" customWidth="1"/>
  </cols>
  <sheetData>
    <row r="1" spans="1:14" s="107" customFormat="1" ht="34.200000000000003" customHeight="1" x14ac:dyDescent="0.3">
      <c r="A1" s="554" t="s">
        <v>188</v>
      </c>
      <c r="B1" s="554" t="s">
        <v>1977</v>
      </c>
      <c r="C1" s="555" t="s">
        <v>1978</v>
      </c>
      <c r="D1" s="556"/>
      <c r="E1" s="557"/>
      <c r="F1" s="557"/>
      <c r="G1" s="557"/>
      <c r="H1" s="558" t="s">
        <v>1979</v>
      </c>
      <c r="I1" s="559" t="s">
        <v>1980</v>
      </c>
      <c r="J1" s="560"/>
      <c r="K1" s="561"/>
      <c r="L1" s="561"/>
      <c r="M1" s="561"/>
      <c r="N1" s="562" t="s">
        <v>1979</v>
      </c>
    </row>
    <row r="2" spans="1:14" x14ac:dyDescent="0.3">
      <c r="A2" s="563" t="s">
        <v>395</v>
      </c>
      <c r="B2" s="564" t="s">
        <v>201</v>
      </c>
      <c r="C2" s="565" t="s">
        <v>201</v>
      </c>
      <c r="D2" s="566" t="s">
        <v>1981</v>
      </c>
      <c r="I2" s="568" t="s">
        <v>201</v>
      </c>
      <c r="J2" s="568" t="s">
        <v>1982</v>
      </c>
      <c r="K2" s="568"/>
    </row>
    <row r="3" spans="1:14" x14ac:dyDescent="0.3">
      <c r="A3" s="563" t="s">
        <v>243</v>
      </c>
      <c r="B3" s="564" t="s">
        <v>201</v>
      </c>
      <c r="C3" s="565" t="s">
        <v>1983</v>
      </c>
      <c r="D3" s="566" t="s">
        <v>1984</v>
      </c>
      <c r="I3" s="570" t="s">
        <v>1985</v>
      </c>
      <c r="J3" s="570" t="s">
        <v>1986</v>
      </c>
    </row>
    <row r="4" spans="1:14" x14ac:dyDescent="0.3">
      <c r="A4" s="563" t="s">
        <v>262</v>
      </c>
      <c r="B4" s="564" t="s">
        <v>201</v>
      </c>
      <c r="C4" s="565" t="s">
        <v>201</v>
      </c>
      <c r="D4" s="566" t="s">
        <v>1987</v>
      </c>
      <c r="I4" s="568" t="s">
        <v>184</v>
      </c>
      <c r="J4" s="570" t="s">
        <v>1988</v>
      </c>
    </row>
    <row r="5" spans="1:14" x14ac:dyDescent="0.3">
      <c r="A5" s="563" t="s">
        <v>265</v>
      </c>
      <c r="B5" s="564" t="s">
        <v>201</v>
      </c>
      <c r="C5" s="565" t="s">
        <v>201</v>
      </c>
      <c r="D5" s="565" t="s">
        <v>1989</v>
      </c>
      <c r="I5" s="568" t="s">
        <v>1990</v>
      </c>
    </row>
    <row r="6" spans="1:14" x14ac:dyDescent="0.3">
      <c r="A6" s="563" t="s">
        <v>269</v>
      </c>
      <c r="B6" s="564" t="s">
        <v>201</v>
      </c>
      <c r="C6" s="565" t="s">
        <v>1991</v>
      </c>
      <c r="D6" s="566" t="s">
        <v>1992</v>
      </c>
      <c r="I6" s="568" t="s">
        <v>201</v>
      </c>
      <c r="J6" s="568" t="s">
        <v>1993</v>
      </c>
    </row>
    <row r="7" spans="1:14" x14ac:dyDescent="0.3">
      <c r="A7" s="563" t="s">
        <v>402</v>
      </c>
      <c r="B7" s="564" t="s">
        <v>201</v>
      </c>
      <c r="C7" s="565" t="s">
        <v>1983</v>
      </c>
      <c r="D7" s="566" t="s">
        <v>1994</v>
      </c>
      <c r="I7" s="568" t="s">
        <v>1985</v>
      </c>
      <c r="J7" s="568" t="s">
        <v>1995</v>
      </c>
      <c r="K7" s="568" t="s">
        <v>1996</v>
      </c>
    </row>
    <row r="8" spans="1:14" x14ac:dyDescent="0.3">
      <c r="A8" s="563" t="s">
        <v>290</v>
      </c>
      <c r="B8" s="564" t="s">
        <v>201</v>
      </c>
      <c r="C8" s="565" t="s">
        <v>201</v>
      </c>
      <c r="D8" s="566" t="s">
        <v>1997</v>
      </c>
      <c r="I8" s="568" t="s">
        <v>201</v>
      </c>
      <c r="J8" s="568" t="s">
        <v>1998</v>
      </c>
    </row>
    <row r="9" spans="1:14" x14ac:dyDescent="0.3">
      <c r="A9" s="563" t="s">
        <v>407</v>
      </c>
      <c r="B9" s="564" t="s">
        <v>201</v>
      </c>
      <c r="C9" s="565" t="s">
        <v>201</v>
      </c>
      <c r="D9" s="566" t="s">
        <v>1999</v>
      </c>
      <c r="I9" s="568" t="s">
        <v>201</v>
      </c>
      <c r="J9" s="568" t="s">
        <v>2000</v>
      </c>
      <c r="K9" s="568" t="s">
        <v>2001</v>
      </c>
      <c r="L9" s="568" t="s">
        <v>2002</v>
      </c>
    </row>
    <row r="10" spans="1:14" x14ac:dyDescent="0.3">
      <c r="A10" s="563" t="s">
        <v>301</v>
      </c>
      <c r="B10" s="564" t="s">
        <v>201</v>
      </c>
      <c r="C10" s="565" t="s">
        <v>1983</v>
      </c>
      <c r="D10" s="566" t="s">
        <v>2003</v>
      </c>
      <c r="I10" s="570" t="s">
        <v>201</v>
      </c>
      <c r="J10" s="570" t="s">
        <v>2004</v>
      </c>
    </row>
    <row r="11" spans="1:14" x14ac:dyDescent="0.3">
      <c r="A11" s="563" t="s">
        <v>309</v>
      </c>
      <c r="B11" s="564" t="s">
        <v>201</v>
      </c>
      <c r="C11" s="565" t="s">
        <v>201</v>
      </c>
      <c r="D11" s="565" t="s">
        <v>2005</v>
      </c>
      <c r="E11" s="566" t="s">
        <v>2006</v>
      </c>
      <c r="I11" s="568" t="s">
        <v>201</v>
      </c>
      <c r="J11" s="568" t="s">
        <v>2007</v>
      </c>
      <c r="K11" s="568" t="s">
        <v>2008</v>
      </c>
    </row>
    <row r="12" spans="1:14" x14ac:dyDescent="0.3">
      <c r="A12" s="563" t="s">
        <v>413</v>
      </c>
      <c r="B12" s="564" t="s">
        <v>201</v>
      </c>
      <c r="C12" s="565" t="s">
        <v>201</v>
      </c>
      <c r="D12" s="566" t="s">
        <v>2009</v>
      </c>
      <c r="I12" s="568" t="s">
        <v>1990</v>
      </c>
    </row>
    <row r="13" spans="1:14" x14ac:dyDescent="0.3">
      <c r="A13" s="563" t="s">
        <v>320</v>
      </c>
      <c r="B13" s="564" t="s">
        <v>201</v>
      </c>
      <c r="C13" s="565" t="s">
        <v>201</v>
      </c>
      <c r="D13" s="566" t="s">
        <v>2010</v>
      </c>
      <c r="I13" s="568" t="s">
        <v>184</v>
      </c>
      <c r="J13" s="568" t="s">
        <v>2011</v>
      </c>
      <c r="K13" s="568" t="s">
        <v>2012</v>
      </c>
      <c r="L13" s="568" t="s">
        <v>2013</v>
      </c>
      <c r="M13" s="568"/>
    </row>
    <row r="14" spans="1:14" x14ac:dyDescent="0.3">
      <c r="A14" s="563" t="s">
        <v>415</v>
      </c>
      <c r="B14" s="564" t="s">
        <v>201</v>
      </c>
      <c r="C14" s="565" t="s">
        <v>201</v>
      </c>
      <c r="D14" s="566" t="s">
        <v>2014</v>
      </c>
      <c r="I14" s="570" t="s">
        <v>201</v>
      </c>
      <c r="J14" s="570" t="s">
        <v>2015</v>
      </c>
      <c r="K14" s="568" t="s">
        <v>2016</v>
      </c>
      <c r="L14" s="568"/>
    </row>
    <row r="15" spans="1:14" x14ac:dyDescent="0.3">
      <c r="A15" s="563" t="s">
        <v>328</v>
      </c>
      <c r="B15" s="564" t="s">
        <v>201</v>
      </c>
      <c r="C15" s="565" t="s">
        <v>201</v>
      </c>
      <c r="D15" s="566" t="s">
        <v>2017</v>
      </c>
      <c r="I15" s="570" t="s">
        <v>201</v>
      </c>
      <c r="J15" s="570" t="s">
        <v>2018</v>
      </c>
      <c r="K15" s="568" t="s">
        <v>2019</v>
      </c>
    </row>
    <row r="16" spans="1:14" x14ac:dyDescent="0.3">
      <c r="A16" s="563" t="s">
        <v>337</v>
      </c>
      <c r="B16" s="564" t="s">
        <v>201</v>
      </c>
      <c r="C16" s="566" t="s">
        <v>2020</v>
      </c>
      <c r="I16" s="570" t="s">
        <v>201</v>
      </c>
      <c r="J16" s="570" t="s">
        <v>2021</v>
      </c>
      <c r="K16" s="568" t="s">
        <v>2022</v>
      </c>
    </row>
    <row r="17" spans="1:14" x14ac:dyDescent="0.3">
      <c r="A17" s="563" t="s">
        <v>339</v>
      </c>
      <c r="B17" s="564" t="s">
        <v>201</v>
      </c>
      <c r="C17" s="566" t="s">
        <v>2023</v>
      </c>
      <c r="I17" s="568" t="s">
        <v>201</v>
      </c>
      <c r="J17" s="568" t="s">
        <v>2024</v>
      </c>
    </row>
    <row r="18" spans="1:14" x14ac:dyDescent="0.3">
      <c r="A18" s="563" t="s">
        <v>341</v>
      </c>
      <c r="B18" s="564" t="s">
        <v>201</v>
      </c>
      <c r="C18" s="565" t="s">
        <v>1983</v>
      </c>
      <c r="D18" s="565" t="s">
        <v>2025</v>
      </c>
      <c r="I18" s="568" t="s">
        <v>1983</v>
      </c>
      <c r="J18" s="568" t="s">
        <v>2026</v>
      </c>
    </row>
    <row r="19" spans="1:14" x14ac:dyDescent="0.3">
      <c r="A19" s="563" t="s">
        <v>343</v>
      </c>
      <c r="B19" s="564" t="s">
        <v>201</v>
      </c>
      <c r="C19" s="565" t="s">
        <v>1983</v>
      </c>
      <c r="D19" s="565" t="s">
        <v>2027</v>
      </c>
      <c r="I19" s="568" t="s">
        <v>184</v>
      </c>
      <c r="J19" s="568" t="s">
        <v>2028</v>
      </c>
    </row>
    <row r="20" spans="1:14" x14ac:dyDescent="0.3">
      <c r="A20" s="563" t="s">
        <v>355</v>
      </c>
      <c r="B20" s="564" t="s">
        <v>201</v>
      </c>
      <c r="C20" s="565" t="s">
        <v>1983</v>
      </c>
      <c r="D20" s="566" t="s">
        <v>2029</v>
      </c>
      <c r="I20" s="568" t="s">
        <v>1985</v>
      </c>
      <c r="J20" s="568" t="s">
        <v>2030</v>
      </c>
      <c r="K20" s="568" t="s">
        <v>2031</v>
      </c>
      <c r="L20" s="568" t="s">
        <v>2032</v>
      </c>
      <c r="M20" s="568" t="s">
        <v>2033</v>
      </c>
      <c r="N20" s="568" t="s">
        <v>2034</v>
      </c>
    </row>
    <row r="21" spans="1:14" x14ac:dyDescent="0.3">
      <c r="A21" s="563" t="s">
        <v>357</v>
      </c>
      <c r="B21" s="564" t="s">
        <v>201</v>
      </c>
      <c r="C21" s="565" t="s">
        <v>201</v>
      </c>
      <c r="D21" s="565" t="s">
        <v>2035</v>
      </c>
      <c r="I21" s="570" t="s">
        <v>201</v>
      </c>
      <c r="J21" s="568" t="s">
        <v>2036</v>
      </c>
      <c r="K21" s="568"/>
    </row>
    <row r="22" spans="1:14" x14ac:dyDescent="0.3">
      <c r="A22" s="563" t="s">
        <v>240</v>
      </c>
      <c r="B22" s="564" t="s">
        <v>184</v>
      </c>
      <c r="C22" s="565" t="s">
        <v>184</v>
      </c>
      <c r="D22" s="566" t="s">
        <v>2037</v>
      </c>
      <c r="I22" s="568" t="s">
        <v>2038</v>
      </c>
    </row>
    <row r="23" spans="1:14" x14ac:dyDescent="0.3">
      <c r="A23" s="563" t="s">
        <v>246</v>
      </c>
      <c r="B23" s="564" t="s">
        <v>184</v>
      </c>
      <c r="C23" s="565" t="s">
        <v>184</v>
      </c>
      <c r="D23" s="566" t="s">
        <v>2039</v>
      </c>
      <c r="I23" s="570" t="s">
        <v>184</v>
      </c>
      <c r="J23" s="570" t="s">
        <v>2040</v>
      </c>
      <c r="K23" s="568"/>
    </row>
    <row r="24" spans="1:14" x14ac:dyDescent="0.3">
      <c r="A24" s="563" t="s">
        <v>250</v>
      </c>
      <c r="B24" s="564" t="s">
        <v>184</v>
      </c>
      <c r="C24" s="565" t="s">
        <v>184</v>
      </c>
      <c r="D24" s="566" t="s">
        <v>2041</v>
      </c>
      <c r="I24" s="570" t="s">
        <v>184</v>
      </c>
      <c r="J24" s="570" t="s">
        <v>2042</v>
      </c>
      <c r="K24" s="568"/>
    </row>
    <row r="25" spans="1:14" x14ac:dyDescent="0.3">
      <c r="A25" s="563" t="s">
        <v>398</v>
      </c>
      <c r="B25" s="564" t="s">
        <v>184</v>
      </c>
      <c r="C25" s="565" t="s">
        <v>184</v>
      </c>
      <c r="D25" s="565" t="s">
        <v>2043</v>
      </c>
      <c r="I25" s="568" t="s">
        <v>184</v>
      </c>
      <c r="J25" s="568" t="s">
        <v>2044</v>
      </c>
    </row>
    <row r="26" spans="1:14" x14ac:dyDescent="0.3">
      <c r="A26" s="563" t="s">
        <v>1846</v>
      </c>
      <c r="B26" s="564" t="s">
        <v>184</v>
      </c>
      <c r="C26" s="565" t="s">
        <v>184</v>
      </c>
      <c r="D26" s="565" t="s">
        <v>2045</v>
      </c>
      <c r="I26" s="568" t="s">
        <v>184</v>
      </c>
      <c r="J26" s="568" t="s">
        <v>2046</v>
      </c>
    </row>
    <row r="27" spans="1:14" x14ac:dyDescent="0.3">
      <c r="A27" s="563" t="s">
        <v>266</v>
      </c>
      <c r="B27" s="564" t="s">
        <v>184</v>
      </c>
      <c r="C27" s="565" t="s">
        <v>184</v>
      </c>
      <c r="D27" s="566" t="s">
        <v>2047</v>
      </c>
      <c r="I27" s="568" t="s">
        <v>184</v>
      </c>
      <c r="J27" s="568" t="s">
        <v>2048</v>
      </c>
    </row>
    <row r="28" spans="1:14" x14ac:dyDescent="0.3">
      <c r="A28" s="563" t="s">
        <v>267</v>
      </c>
      <c r="B28" s="564" t="s">
        <v>184</v>
      </c>
      <c r="C28" s="565" t="s">
        <v>184</v>
      </c>
      <c r="D28" s="565" t="s">
        <v>2049</v>
      </c>
      <c r="I28" s="568" t="s">
        <v>2038</v>
      </c>
    </row>
    <row r="29" spans="1:14" x14ac:dyDescent="0.3">
      <c r="A29" s="563" t="s">
        <v>271</v>
      </c>
      <c r="B29" s="564" t="s">
        <v>184</v>
      </c>
      <c r="C29" s="565" t="s">
        <v>184</v>
      </c>
      <c r="D29" s="565" t="s">
        <v>2050</v>
      </c>
      <c r="I29" s="568" t="s">
        <v>184</v>
      </c>
      <c r="J29" s="568" t="s">
        <v>2051</v>
      </c>
    </row>
    <row r="30" spans="1:14" x14ac:dyDescent="0.3">
      <c r="A30" s="563" t="s">
        <v>274</v>
      </c>
      <c r="B30" s="564" t="s">
        <v>184</v>
      </c>
      <c r="C30" s="565" t="s">
        <v>1983</v>
      </c>
      <c r="D30" s="566" t="s">
        <v>2052</v>
      </c>
      <c r="I30" s="568" t="s">
        <v>1983</v>
      </c>
      <c r="J30" s="568" t="s">
        <v>2053</v>
      </c>
    </row>
    <row r="31" spans="1:14" x14ac:dyDescent="0.3">
      <c r="A31" s="563" t="s">
        <v>277</v>
      </c>
      <c r="B31" s="564" t="s">
        <v>184</v>
      </c>
      <c r="C31" s="565" t="s">
        <v>184</v>
      </c>
      <c r="D31" s="566" t="s">
        <v>2054</v>
      </c>
      <c r="I31" s="568" t="s">
        <v>184</v>
      </c>
      <c r="J31" s="568" t="s">
        <v>2055</v>
      </c>
    </row>
    <row r="32" spans="1:14" x14ac:dyDescent="0.3">
      <c r="A32" s="563" t="s">
        <v>280</v>
      </c>
      <c r="B32" s="564" t="s">
        <v>184</v>
      </c>
      <c r="C32" s="565" t="s">
        <v>184</v>
      </c>
      <c r="D32" s="565" t="s">
        <v>2056</v>
      </c>
      <c r="F32" s="571" t="s">
        <v>2031</v>
      </c>
      <c r="G32" s="571" t="s">
        <v>2057</v>
      </c>
      <c r="H32" s="571" t="s">
        <v>2058</v>
      </c>
      <c r="I32" s="568" t="s">
        <v>2038</v>
      </c>
    </row>
    <row r="33" spans="1:13" x14ac:dyDescent="0.3">
      <c r="A33" s="563" t="s">
        <v>282</v>
      </c>
      <c r="B33" s="564" t="s">
        <v>184</v>
      </c>
      <c r="C33" s="565" t="s">
        <v>184</v>
      </c>
      <c r="D33" s="566" t="s">
        <v>2059</v>
      </c>
      <c r="I33" s="568" t="s">
        <v>184</v>
      </c>
      <c r="J33" s="568" t="s">
        <v>2060</v>
      </c>
    </row>
    <row r="34" spans="1:13" x14ac:dyDescent="0.3">
      <c r="A34" s="563" t="s">
        <v>285</v>
      </c>
      <c r="B34" s="564" t="s">
        <v>184</v>
      </c>
      <c r="C34" s="565" t="s">
        <v>184</v>
      </c>
      <c r="D34" s="565" t="s">
        <v>2061</v>
      </c>
      <c r="I34" s="568" t="s">
        <v>184</v>
      </c>
      <c r="J34" s="568" t="s">
        <v>2062</v>
      </c>
      <c r="K34" s="568" t="s">
        <v>2063</v>
      </c>
    </row>
    <row r="35" spans="1:13" x14ac:dyDescent="0.3">
      <c r="A35" s="563" t="s">
        <v>291</v>
      </c>
      <c r="B35" s="572" t="s">
        <v>184</v>
      </c>
      <c r="C35" s="565" t="s">
        <v>184</v>
      </c>
      <c r="D35" s="566" t="s">
        <v>2064</v>
      </c>
      <c r="I35" s="573" t="s">
        <v>184</v>
      </c>
      <c r="J35" s="568" t="s">
        <v>2065</v>
      </c>
    </row>
    <row r="36" spans="1:13" x14ac:dyDescent="0.3">
      <c r="A36" s="563" t="s">
        <v>405</v>
      </c>
      <c r="B36" s="564" t="s">
        <v>184</v>
      </c>
      <c r="C36" s="565" t="s">
        <v>184</v>
      </c>
      <c r="D36" s="565" t="s">
        <v>2066</v>
      </c>
      <c r="I36" s="568" t="s">
        <v>184</v>
      </c>
      <c r="J36" s="568" t="s">
        <v>2067</v>
      </c>
    </row>
    <row r="37" spans="1:13" x14ac:dyDescent="0.3">
      <c r="A37" s="563" t="s">
        <v>304</v>
      </c>
      <c r="B37" s="564" t="s">
        <v>184</v>
      </c>
      <c r="C37" s="565" t="s">
        <v>184</v>
      </c>
      <c r="D37" s="565" t="s">
        <v>2068</v>
      </c>
      <c r="I37" s="568" t="s">
        <v>184</v>
      </c>
      <c r="J37" s="568" t="s">
        <v>2069</v>
      </c>
      <c r="K37" s="568" t="s">
        <v>2070</v>
      </c>
      <c r="L37" s="568" t="s">
        <v>2071</v>
      </c>
      <c r="M37" s="570" t="s">
        <v>2072</v>
      </c>
    </row>
    <row r="38" spans="1:13" x14ac:dyDescent="0.3">
      <c r="A38" s="563" t="s">
        <v>307</v>
      </c>
      <c r="B38" s="564" t="s">
        <v>184</v>
      </c>
      <c r="C38" s="565" t="s">
        <v>184</v>
      </c>
      <c r="D38" s="565" t="s">
        <v>2073</v>
      </c>
      <c r="E38" s="565" t="s">
        <v>2074</v>
      </c>
      <c r="I38" s="570" t="s">
        <v>184</v>
      </c>
      <c r="J38" s="570" t="s">
        <v>2075</v>
      </c>
      <c r="K38" s="568" t="s">
        <v>2076</v>
      </c>
    </row>
    <row r="39" spans="1:13" x14ac:dyDescent="0.3">
      <c r="A39" s="563" t="s">
        <v>411</v>
      </c>
      <c r="B39" s="564" t="s">
        <v>184</v>
      </c>
      <c r="C39" s="565" t="s">
        <v>184</v>
      </c>
      <c r="D39" s="566" t="s">
        <v>2077</v>
      </c>
      <c r="I39" s="568" t="s">
        <v>184</v>
      </c>
      <c r="J39" s="568" t="s">
        <v>2078</v>
      </c>
    </row>
    <row r="40" spans="1:13" x14ac:dyDescent="0.3">
      <c r="A40" s="563" t="s">
        <v>317</v>
      </c>
      <c r="B40" s="564" t="s">
        <v>184</v>
      </c>
      <c r="C40" s="565" t="s">
        <v>184</v>
      </c>
      <c r="D40" s="565" t="s">
        <v>2079</v>
      </c>
      <c r="E40" s="567" t="s">
        <v>2080</v>
      </c>
      <c r="I40" s="568" t="s">
        <v>1990</v>
      </c>
    </row>
    <row r="41" spans="1:13" x14ac:dyDescent="0.3">
      <c r="A41" s="563" t="s">
        <v>185</v>
      </c>
      <c r="B41" s="564" t="s">
        <v>184</v>
      </c>
      <c r="C41" s="565" t="s">
        <v>184</v>
      </c>
      <c r="D41" s="565" t="s">
        <v>2081</v>
      </c>
      <c r="I41" s="568" t="s">
        <v>184</v>
      </c>
      <c r="J41" s="568" t="s">
        <v>2082</v>
      </c>
      <c r="K41" s="568" t="s">
        <v>2083</v>
      </c>
    </row>
    <row r="42" spans="1:13" x14ac:dyDescent="0.3">
      <c r="A42" s="563" t="s">
        <v>331</v>
      </c>
      <c r="B42" s="564" t="s">
        <v>184</v>
      </c>
      <c r="C42" s="565" t="s">
        <v>184</v>
      </c>
      <c r="D42" s="565" t="s">
        <v>2073</v>
      </c>
      <c r="E42" s="566" t="s">
        <v>2084</v>
      </c>
      <c r="I42" s="570" t="s">
        <v>184</v>
      </c>
      <c r="J42" s="568" t="s">
        <v>2085</v>
      </c>
      <c r="K42" s="568"/>
    </row>
    <row r="43" spans="1:13" x14ac:dyDescent="0.3">
      <c r="A43" s="563" t="s">
        <v>333</v>
      </c>
      <c r="B43" s="564" t="s">
        <v>184</v>
      </c>
      <c r="C43" s="565" t="s">
        <v>184</v>
      </c>
      <c r="D43" s="566" t="s">
        <v>2086</v>
      </c>
      <c r="I43" s="568" t="s">
        <v>184</v>
      </c>
      <c r="J43" s="568" t="s">
        <v>2087</v>
      </c>
      <c r="K43" s="568" t="s">
        <v>2088</v>
      </c>
    </row>
    <row r="44" spans="1:13" x14ac:dyDescent="0.3">
      <c r="A44" s="563" t="s">
        <v>334</v>
      </c>
      <c r="B44" s="564" t="s">
        <v>184</v>
      </c>
      <c r="C44" s="565" t="s">
        <v>2089</v>
      </c>
      <c r="D44" s="566" t="s">
        <v>2090</v>
      </c>
      <c r="I44" s="568" t="s">
        <v>184</v>
      </c>
      <c r="J44" s="568" t="s">
        <v>2091</v>
      </c>
      <c r="K44" s="568" t="s">
        <v>2092</v>
      </c>
    </row>
    <row r="45" spans="1:13" x14ac:dyDescent="0.3">
      <c r="A45" s="563" t="s">
        <v>417</v>
      </c>
      <c r="B45" s="564" t="s">
        <v>184</v>
      </c>
      <c r="C45" s="566" t="s">
        <v>2093</v>
      </c>
      <c r="I45" s="568" t="s">
        <v>184</v>
      </c>
      <c r="J45" s="568" t="s">
        <v>2094</v>
      </c>
    </row>
    <row r="46" spans="1:13" x14ac:dyDescent="0.3">
      <c r="A46" s="563" t="s">
        <v>345</v>
      </c>
      <c r="B46" s="564" t="s">
        <v>184</v>
      </c>
      <c r="C46" s="565" t="s">
        <v>184</v>
      </c>
      <c r="D46" s="565" t="s">
        <v>2095</v>
      </c>
      <c r="I46" s="568" t="s">
        <v>184</v>
      </c>
      <c r="J46" s="568" t="s">
        <v>2096</v>
      </c>
    </row>
    <row r="47" spans="1:13" x14ac:dyDescent="0.3">
      <c r="A47" s="563" t="s">
        <v>348</v>
      </c>
      <c r="B47" s="564" t="s">
        <v>184</v>
      </c>
      <c r="C47" s="565" t="s">
        <v>184</v>
      </c>
      <c r="D47" s="565" t="s">
        <v>2097</v>
      </c>
      <c r="I47" s="568" t="s">
        <v>2038</v>
      </c>
    </row>
    <row r="48" spans="1:13" x14ac:dyDescent="0.3">
      <c r="A48" s="563" t="s">
        <v>419</v>
      </c>
      <c r="B48" s="564" t="s">
        <v>184</v>
      </c>
      <c r="C48" s="565" t="s">
        <v>184</v>
      </c>
      <c r="D48" s="566" t="s">
        <v>2098</v>
      </c>
      <c r="I48" s="570" t="s">
        <v>184</v>
      </c>
      <c r="J48" s="570" t="s">
        <v>2099</v>
      </c>
    </row>
    <row r="49" spans="1:11" x14ac:dyDescent="0.3">
      <c r="A49" s="563" t="s">
        <v>2100</v>
      </c>
      <c r="B49" s="564" t="s">
        <v>184</v>
      </c>
      <c r="C49" s="565" t="s">
        <v>184</v>
      </c>
      <c r="D49" s="566" t="s">
        <v>2101</v>
      </c>
      <c r="I49" s="570" t="s">
        <v>184</v>
      </c>
      <c r="J49" s="568" t="s">
        <v>2102</v>
      </c>
    </row>
    <row r="50" spans="1:11" x14ac:dyDescent="0.3">
      <c r="A50" s="563" t="s">
        <v>359</v>
      </c>
      <c r="B50" s="564" t="s">
        <v>184</v>
      </c>
      <c r="C50" s="565" t="s">
        <v>2103</v>
      </c>
      <c r="D50" s="565" t="s">
        <v>2104</v>
      </c>
      <c r="I50" s="568" t="s">
        <v>184</v>
      </c>
      <c r="J50" s="568" t="s">
        <v>2105</v>
      </c>
    </row>
    <row r="51" spans="1:11" x14ac:dyDescent="0.3">
      <c r="A51" s="563" t="s">
        <v>232</v>
      </c>
      <c r="B51" s="564" t="s">
        <v>2106</v>
      </c>
      <c r="C51" s="565" t="s">
        <v>1983</v>
      </c>
      <c r="D51" s="566" t="s">
        <v>2107</v>
      </c>
      <c r="E51" s="565" t="s">
        <v>2108</v>
      </c>
      <c r="I51" s="568" t="s">
        <v>184</v>
      </c>
      <c r="J51" s="568" t="s">
        <v>2109</v>
      </c>
    </row>
    <row r="52" spans="1:11" x14ac:dyDescent="0.3">
      <c r="A52" s="563" t="s">
        <v>257</v>
      </c>
      <c r="B52" s="564" t="s">
        <v>2106</v>
      </c>
      <c r="C52" s="565" t="s">
        <v>1983</v>
      </c>
      <c r="D52" s="566" t="s">
        <v>2110</v>
      </c>
      <c r="I52" s="568" t="s">
        <v>1985</v>
      </c>
      <c r="J52" s="568" t="s">
        <v>2111</v>
      </c>
      <c r="K52" s="568" t="s">
        <v>2112</v>
      </c>
    </row>
    <row r="53" spans="1:11" x14ac:dyDescent="0.3">
      <c r="A53" s="563"/>
      <c r="B53" s="564"/>
      <c r="K53" s="573"/>
    </row>
    <row r="54" spans="1:11" x14ac:dyDescent="0.3">
      <c r="A54" s="563"/>
      <c r="B54" s="564"/>
    </row>
    <row r="106" spans="1:1" x14ac:dyDescent="0.3">
      <c r="A106" s="574"/>
    </row>
    <row r="107" spans="1:1" x14ac:dyDescent="0.3">
      <c r="A107" s="563"/>
    </row>
  </sheetData>
  <hyperlinks>
    <hyperlink ref="D51" r:id="rId1" display="https://www.sos.alabama.gov/alabama-votes/faqs" xr:uid="{51B57C22-0901-416E-AF3F-B7AEDAFF633B}"/>
    <hyperlink ref="D2" r:id="rId2" display="https://www.brproud.com/news/ballot-selfies-heres-where-theyre-allowed-and-where-theyre-illegal/" xr:uid="{927EBDD3-45F2-421F-AE1C-788D89EF07B2}"/>
    <hyperlink ref="D3" r:id="rId3" display="https://www.azleg.gov/legtext/52leg/1r/laws/0187.htm" xr:uid="{E104B57D-98C0-4824-8DB8-977893E17EA0}"/>
    <hyperlink ref="D22" r:id="rId4" display="https://www.brproud.com/news/ballot-selfies-heres-where-theyre-allowed-and-where-theyre-illegal/" xr:uid="{2194106F-0AE8-4887-8121-0E3E96DF19C9}"/>
    <hyperlink ref="D23" r:id="rId5" display="https://leginfo.legislature.ca.gov/faces/billTextClient.xhtml?bill_id=201520160AB1494" xr:uid="{4AD17DBD-B61D-419B-A045-AA61A5714329}"/>
    <hyperlink ref="D24" r:id="rId6" display="https://leg.colorado.gov/bills/hb17-1014" xr:uid="{E4E4518B-B2F5-43A8-8E38-23BC79B02B2A}"/>
    <hyperlink ref="D52" r:id="rId7" display="https://www.brproud.com/news/ballot-selfies-heres-where-theyre-allowed-and-where-theyre-illegal/" xr:uid="{29B06CF7-1E63-4315-B60E-295292D351F5}"/>
    <hyperlink ref="D4" r:id="rId8" display="http://www.leg.state.fl.us/Statutes/index.cfm?App_mode=Display_Statute&amp;Search_String=&amp;URL=0100-0199/0104/Sections/0104.20.html" xr:uid="{48AFA7E7-0A9C-44F7-BB99-73E3AC70CF47}"/>
    <hyperlink ref="D27" r:id="rId9" display="https://www.capitol.hawaii.gov/session2016/bills/HB27_SD1_.htm" xr:uid="{06E7AF7D-16FF-4415-BC47-00BD1CAC0A8B}"/>
    <hyperlink ref="D6" r:id="rId10" display="https://www.brproud.com/news/ballot-selfies-heres-where-theyre-allowed-and-where-theyre-illegal/" xr:uid="{DD3427DE-F875-44DB-BF67-1C532EBD3FA6}"/>
    <hyperlink ref="D30" r:id="rId11" display="https://www.legis.iowa.gov/docs/iac/rule/11-08-2017.721.21.77.pdf" xr:uid="{BB1A62F1-231A-41C0-BE48-0E9F0324E548}"/>
    <hyperlink ref="D31" r:id="rId12" display="https://www.kansas.com/news/politics-government/election/article111192347.html" xr:uid="{7AC2CA64-A899-4C17-8805-C843E814A13A}"/>
    <hyperlink ref="D33" r:id="rId13" display="https://www.wkrn.com/news/political-news/ballot-selfies-a-look-at-where-they-are-allowed-or-not/" xr:uid="{18C09D19-7659-4D87-ABF7-20CC55EE2706}"/>
    <hyperlink ref="D7" r:id="rId14" display="https://elections.maryland.gov/voting/election_day_questions.html" xr:uid="{3B7A9B9C-A4A0-456A-B2CA-E3ACE9B0EDE3}"/>
    <hyperlink ref="D8" r:id="rId15" display="https://malegislature.gov/Laws/GeneralLaws/PartI/TitleVIII/Chapter56/Section25" xr:uid="{382385D7-A736-45E3-9F98-220F8CCEF532}"/>
    <hyperlink ref="D35" r:id="rId16" display="https://www.woodtv.com/news/michigan/like-my-vote-michigan-lifts-ban-on-ballot-selfies/" xr:uid="{637E6636-AB8F-4D1E-9CF9-DA1480654326}"/>
    <hyperlink ref="D9" r:id="rId17" display="https://yallpolitics.com/2020/10/13/runoff-for-september-22nd-special-elections-election-day-reminders/" xr:uid="{DBCA0C6C-254A-4A9A-BD7E-34263FCF3A2F}"/>
    <hyperlink ref="D10" r:id="rId18" display="https://www.cnn.com/2018/11/02/us/taking-selfies-when-voting-laws-in-states-trnd/index.html" xr:uid="{84230EFF-C1A6-4E14-94F2-861D4ACCF77D}"/>
    <hyperlink ref="E11" r:id="rId19" display="https://www.rgj.com/story/news/politics/2016/10/23/thinking-taking-ballot-selfie-nevada-think-again/92642052/" xr:uid="{E30039A1-1D8E-44E6-B722-5E0CC039AAAA}"/>
    <hyperlink ref="D39" r:id="rId20" location="stream/0" display="https://www.nhpr.org/post/us-supreme-court-declines-review-nh-ballot-selfie-law - stream/0" xr:uid="{53BDB7E4-EA49-43F0-9C97-EEABBF5334D0}"/>
    <hyperlink ref="D12" r:id="rId21" display="https://www.northjersey.com/story/news/politics/elections/2018/11/06/ballot-selfies-illegal-nj-dont-take-picture-voting-booth/1902237002/" xr:uid="{E2E69DD4-2151-432B-A503-AE0A3371744C}"/>
    <hyperlink ref="D13" r:id="rId22" display="https://www.nytimes.com/2020/10/16/style/ballot-selfie.html" xr:uid="{E227F045-A2B7-41EE-A70F-1245A5906991}"/>
    <hyperlink ref="D14" r:id="rId23" display="https://www.newsobserver.com/news/politics-government/election/article246227835.html" xr:uid="{2620A307-EAA4-4BB7-BAE8-1B048FA38B7B}"/>
    <hyperlink ref="D15" r:id="rId24" display="https://fox8.com/news/ballot-selfies-illegal-under-ohio-election-law/" xr:uid="{BCAA825E-EB72-4717-BF73-BF13D89E2D2C}"/>
    <hyperlink ref="E42" r:id="rId25" display="https://oklahoman.com/article/5632624/stitt-signs-bill-lifting-ban-on-ballot-selfies" xr:uid="{92B92788-4542-4AAC-BC63-7A5C1AB252A1}"/>
    <hyperlink ref="D43" r:id="rId26" display="https://www.koin.com/news/can-you-take-a-selfie-with-your-election-ballot/" xr:uid="{891F1A96-5486-4FF6-9023-6C1C93C0C89E}"/>
    <hyperlink ref="D44" r:id="rId27" display="https://www.dos.pa.gov/SimplyStated/Pages/Article.aspx?post=10" xr:uid="{E0716102-4639-4A36-AD86-510EB2FDFFA5}"/>
    <hyperlink ref="C45" r:id="rId28" display="https://www.wpri.com/news/justin-timberlakes-ballot-selfie-would-be-legal-in-ri-not-mass/" xr:uid="{344BD774-FBD1-4F6B-A920-B7FB9FC1D98B}"/>
    <hyperlink ref="C16" r:id="rId29" display="https://www.scvotes.gov/are-ballot-selfies-legal-can-i-take-picture-my-ballot-and-share-it-others" xr:uid="{679C5C49-93AD-4F72-8400-1C403115826D}"/>
    <hyperlink ref="C17" r:id="rId30" display="https://sdlegislature.gov/Statutes/Codified_Laws/DisplayStatute.aspx?Type=Statute&amp;Statute=12-18-27" xr:uid="{A5BEDCC9-6E05-40C1-87A7-B4B3C29C629E}"/>
    <hyperlink ref="D48" r:id="rId31" display="https://law.lis.virginia.gov/admincode/title1/agency20/chapter60/section30/" xr:uid="{379F4176-1B2A-4F20-B791-BB17C2877292}"/>
    <hyperlink ref="D49" r:id="rId32" display="https://www.sos.wa.gov/elections/general-election-faqs.aspx" xr:uid="{CBE64353-8FCD-41FB-B3D2-3FDF799AB6E7}"/>
    <hyperlink ref="D20" r:id="rId33" display="https://www.wboy.com/news/ballot-selfies-in-voting-booths-are-illegal-in-west-virginia/" xr:uid="{29C30695-F820-4802-A048-9F9C25867B97}"/>
    <hyperlink ref="I3" r:id="rId34" display="https://azsos.gov/sites/default/files/2019_ELECTIONS_PROCEDURES_MANUAL_APPROVED.pdf" xr:uid="{939994B3-7EED-4253-9226-B7457E65B33D}"/>
    <hyperlink ref="J3" r:id="rId35" display="https://azsos.gov/sites/default/files/2019_ELECTIONS_PROCEDURES_MANUAL_APPROVED.pdf" xr:uid="{F0080B25-23BE-418A-900E-D13635618FC8}"/>
    <hyperlink ref="I23" r:id="rId36" display="http://www.leginfo.ca.gov/pub/15-16/bill/asm/ab_1451-1500/ab_1494_bill_20160929_chaptered.htm" xr:uid="{FF11733C-6ADF-464A-84D6-6391C6775809}"/>
    <hyperlink ref="J23" r:id="rId37" display="http://www.leginfo.ca.gov/pub/15-16/bill/asm/ab_1451-1500/ab_1494_bill_20160929_chaptered.htm" xr:uid="{2E90352D-AEAE-44E5-89FE-E793C4FE950C}"/>
    <hyperlink ref="I24" r:id="rId38" display="https://leg.colorado.gov/bills/hb17-1014" xr:uid="{5CF7252C-0F83-4501-84DA-1815CABCF46E}"/>
    <hyperlink ref="J24" r:id="rId39" display="https://leg.colorado.gov/bills/hb17-1014" xr:uid="{56C91FE6-AC94-4DD5-BA7D-56ECA92817D3}"/>
    <hyperlink ref="J4" r:id="rId40" display="http://www.leg.state.fl.us/Statutes/index.cfm?App_mode=Display_Statute&amp;Search_String=&amp;URL=0100-0199/0102/Sections/0102.031.html" xr:uid="{257872D3-8B0A-4B8D-A486-A2E56E7028EE}"/>
    <hyperlink ref="I10" r:id="rId41" display="https://urldefense.proofpoint.com/v2/url?u=https-3A__revisor.mo.gov_main_OneSection.aspx-3Fsection-3D115.637-26bid-3D35788-26hl&amp;d=DwMFAg&amp;c=Y6lK3sQOQe5gkvL3EqgybQ&amp;r=Sz9CKBZmZNP1ysNejBBG0IM2f1cxV3HZRghCAzOPwMo&amp;m=1eUMt52AFYIwT6MWrYykHhfASB-GYMdYT6I76Lue79I&amp;s=__CLYhILuGR8vD__M-AGzlhb0qFpZwyX-cVwRhlf_eM&amp;e=" xr:uid="{2E658471-702A-425F-9AE9-8705A1065C82}"/>
    <hyperlink ref="J10" r:id="rId42" display="https://urldefense.proofpoint.com/v2/url?u=https-3A__revisor.mo.gov_main_OneSection.aspx-3Fsection-3D115.637-26bid-3D35788-26hl&amp;d=DwMFAg&amp;c=Y6lK3sQOQe5gkvL3EqgybQ&amp;r=Sz9CKBZmZNP1ysNejBBG0IM2f1cxV3HZRghCAzOPwMo&amp;m=1eUMt52AFYIwT6MWrYykHhfASB-GYMdYT6I76Lue79I&amp;s=__CLYhILuGR8vD__M-AGzlhb0qFpZwyX-cVwRhlf_eM&amp;e=" xr:uid="{39E66779-E2C1-48D4-A6B0-F7F73A378885}"/>
    <hyperlink ref="M37" r:id="rId43" display="https://urldefense.proofpoint.com/v2/url?u=https-3A__leg.mt.gov_bills_mca_title-5F0130_chapter-5F0350_part-5F0020_section-5F0010_0130-2D0350-2D0020-2D0010.html&amp;d=DwMFAg&amp;c=Y6lK3sQOQe5gkvL3EqgybQ&amp;r=Sz9CKBZmZNP1ysNejBBG0IM2f1cxV3HZRghCAzOPwMo&amp;m=tkrtjhB_k65BHUYCUJd9Xdu-1xWzTrb4MxgQwFjWILg&amp;s=WESAgJvmuB31KH0LnI5t7r5wwvX_UuMunSNu1VZvC0Q&amp;e=" xr:uid="{B74CE46F-5017-4FEC-A406-214FFE6A6560}"/>
    <hyperlink ref="I38" r:id="rId44" display="https://nebraskalegislature.gov/laws/statutes.php?statute=32-1527&amp;print=true" xr:uid="{CA4DE8F1-09FA-4311-8DEE-21DFE11925FE}"/>
    <hyperlink ref="J38" r:id="rId45" display="https://nebraskalegislature.gov/laws/statutes.php?statute=32-1527&amp;print=true" xr:uid="{91065852-F4C7-4A88-9F56-C3AD625223E5}"/>
    <hyperlink ref="I14" r:id="rId46" display="https://www.ncsbe.gov/news/press-releases/2020/10/02/state-board-reminds-voters-not-photograph-their-ballots" xr:uid="{E10458D1-D477-4C0A-8831-D5FF888A2D3B}"/>
    <hyperlink ref="J14" r:id="rId47" display="https://www.ncsbe.gov/news/press-releases/2020/10/02/state-board-reminds-voters-not-photograph-their-ballots" xr:uid="{AB41B91E-484E-407D-9BEF-4C0B90EDF24B}"/>
    <hyperlink ref="I15" r:id="rId48" display="http://codes.ohio.gov/orc/3505.24" xr:uid="{ECDC3915-9BA4-4669-B78C-9B2B4956B46E}"/>
    <hyperlink ref="J15" r:id="rId49" display="http://codes.ohio.gov/orc/3505.24" xr:uid="{78C9835D-03D8-460D-A6D1-EF1C8B77638C}"/>
    <hyperlink ref="I42" r:id="rId50" display="https://www.oscn.net/applications/oscn/DeliverDocument.asp?CiteID=78555" xr:uid="{375EB6A5-4C3F-4861-9487-9881FA317003}"/>
    <hyperlink ref="I16" r:id="rId51" display="https://www.scvotes.gov/are-ballot-selfies-legal-can-i-take-picture-my-ballot-and-share-it-others?_ga=2.171788521.874325241.1602509592-923973236.1578413432" xr:uid="{D70B3CCE-35C3-4076-969A-8B0972F28A47}"/>
    <hyperlink ref="J16" r:id="rId52" display="https://www.scvotes.gov/are-ballot-selfies-legal-can-i-take-picture-my-ballot-and-share-it-others?_ga=2.171788521.874325241.1602509592-923973236.1578413432" xr:uid="{B060BD95-909C-490E-BD1F-DB54989932A1}"/>
    <hyperlink ref="I48" r:id="rId53" display="https://www.oag.state.va.us/files/Opinions/2016/16-038_Bell_Lind_issued.pdf" xr:uid="{2D80A50E-2F6D-465E-A0E2-357E25B3A362}"/>
    <hyperlink ref="J48" r:id="rId54" display="https://www.oag.state.va.us/files/Opinions/2016/16-038_Bell_Lind_issued.pdf" xr:uid="{06032BE5-CF98-4092-9A5A-E781D5116267}"/>
    <hyperlink ref="I49" r:id="rId55" display="https://app.leg.wa.gov/RCW/default.aspx?cite=29A.84.420" xr:uid="{C5CFFF54-EC01-4432-BDFA-E959E7C25067}"/>
    <hyperlink ref="I21" r:id="rId56" display="https://docs.legis.wisconsin.gov/statutes/statutes/12/13/1/f" xr:uid="{F1448773-29B4-4B32-8944-ACF9B0DA307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FFC6D-E7F9-4BF1-B6F5-38CC3246577E}">
  <sheetPr>
    <tabColor rgb="FF005000"/>
    <pageSetUpPr fitToPage="1"/>
  </sheetPr>
  <dimension ref="A1:BP169"/>
  <sheetViews>
    <sheetView workbookViewId="0">
      <pane xSplit="1" ySplit="1" topLeftCell="J3" activePane="bottomRight" state="frozen"/>
      <selection pane="topRight" activeCell="B1" sqref="B1"/>
      <selection pane="bottomLeft" activeCell="A2" sqref="A2"/>
      <selection pane="bottomRight" activeCell="W33" sqref="W33"/>
    </sheetView>
  </sheetViews>
  <sheetFormatPr defaultRowHeight="13.8" x14ac:dyDescent="0.3"/>
  <cols>
    <col min="4" max="4" width="17.25" style="81" customWidth="1"/>
    <col min="5" max="5" width="23.375" customWidth="1"/>
    <col min="8" max="9" width="10.625" customWidth="1"/>
    <col min="13" max="13" width="9" style="209"/>
    <col min="15" max="16" width="9" style="202"/>
    <col min="23" max="23" width="25.625" style="385" customWidth="1"/>
    <col min="25" max="25" width="9" style="200"/>
  </cols>
  <sheetData>
    <row r="1" spans="1:68" s="31" customFormat="1" ht="67.2" customHeight="1" x14ac:dyDescent="0.3">
      <c r="A1" s="26" t="s">
        <v>0</v>
      </c>
      <c r="B1" s="183" t="s">
        <v>1762</v>
      </c>
      <c r="C1" s="184" t="s">
        <v>1764</v>
      </c>
      <c r="D1" s="31" t="s">
        <v>1763</v>
      </c>
      <c r="E1" s="59" t="s">
        <v>1683</v>
      </c>
      <c r="F1" s="59" t="s">
        <v>366</v>
      </c>
      <c r="G1" s="59" t="s">
        <v>365</v>
      </c>
      <c r="H1" s="26" t="s">
        <v>1</v>
      </c>
      <c r="I1" s="26" t="s">
        <v>55</v>
      </c>
      <c r="J1" s="26" t="s">
        <v>71</v>
      </c>
      <c r="K1" s="26" t="s">
        <v>57</v>
      </c>
      <c r="L1" s="26" t="s">
        <v>72</v>
      </c>
      <c r="M1" s="203" t="s">
        <v>59</v>
      </c>
      <c r="N1" s="26" t="s">
        <v>73</v>
      </c>
      <c r="O1" s="27" t="s">
        <v>74</v>
      </c>
      <c r="P1" s="27" t="s">
        <v>1783</v>
      </c>
      <c r="Q1" s="26" t="s">
        <v>75</v>
      </c>
      <c r="R1" s="26" t="s">
        <v>74</v>
      </c>
      <c r="S1" s="26" t="s">
        <v>56</v>
      </c>
      <c r="T1" s="28" t="s">
        <v>76</v>
      </c>
      <c r="U1" s="30" t="s">
        <v>0</v>
      </c>
      <c r="V1" s="25" t="s">
        <v>1778</v>
      </c>
      <c r="W1" s="381" t="s">
        <v>1916</v>
      </c>
      <c r="X1" s="29" t="s">
        <v>215</v>
      </c>
      <c r="Y1" s="189" t="s">
        <v>1775</v>
      </c>
      <c r="Z1" s="26" t="s">
        <v>93</v>
      </c>
      <c r="AA1" s="26" t="s">
        <v>94</v>
      </c>
      <c r="AB1" s="27" t="s">
        <v>98</v>
      </c>
      <c r="AC1" s="26" t="s">
        <v>95</v>
      </c>
      <c r="AD1" s="26" t="s">
        <v>98</v>
      </c>
      <c r="AE1" s="26" t="s">
        <v>96</v>
      </c>
      <c r="AF1" s="26" t="s">
        <v>98</v>
      </c>
      <c r="AG1" s="26" t="s">
        <v>97</v>
      </c>
      <c r="AH1" s="27" t="s">
        <v>98</v>
      </c>
      <c r="AI1" s="30"/>
      <c r="AJ1" s="26" t="s">
        <v>107</v>
      </c>
      <c r="AK1" s="26" t="s">
        <v>108</v>
      </c>
      <c r="AL1" s="26" t="s">
        <v>109</v>
      </c>
      <c r="AM1" s="26" t="s">
        <v>98</v>
      </c>
      <c r="AN1" s="26" t="s">
        <v>181</v>
      </c>
      <c r="AO1" s="26" t="s">
        <v>98</v>
      </c>
      <c r="AP1" s="26" t="s">
        <v>110</v>
      </c>
      <c r="AQ1" s="26" t="s">
        <v>98</v>
      </c>
      <c r="AR1" s="26" t="s">
        <v>111</v>
      </c>
      <c r="AS1" s="26" t="s">
        <v>98</v>
      </c>
      <c r="AT1" s="26" t="s">
        <v>58</v>
      </c>
      <c r="AU1" s="26" t="s">
        <v>98</v>
      </c>
      <c r="AV1" s="26" t="s">
        <v>112</v>
      </c>
      <c r="AW1" s="26" t="s">
        <v>98</v>
      </c>
      <c r="AX1" s="30" t="s">
        <v>0</v>
      </c>
      <c r="AY1" s="26" t="s">
        <v>154</v>
      </c>
      <c r="AZ1" s="26" t="s">
        <v>155</v>
      </c>
      <c r="BA1" s="26" t="s">
        <v>156</v>
      </c>
      <c r="BB1" s="26" t="s">
        <v>98</v>
      </c>
      <c r="BC1" s="26" t="s">
        <v>157</v>
      </c>
      <c r="BD1" s="26" t="s">
        <v>98</v>
      </c>
      <c r="BE1" s="26" t="s">
        <v>158</v>
      </c>
      <c r="BF1" s="26" t="s">
        <v>98</v>
      </c>
      <c r="BG1" s="26" t="s">
        <v>159</v>
      </c>
      <c r="BH1" s="26" t="s">
        <v>98</v>
      </c>
      <c r="BI1" s="26" t="s">
        <v>160</v>
      </c>
      <c r="BJ1" s="26" t="s">
        <v>98</v>
      </c>
      <c r="BK1" s="26" t="s">
        <v>161</v>
      </c>
      <c r="BL1" s="26" t="s">
        <v>98</v>
      </c>
      <c r="BM1" s="26" t="s">
        <v>58</v>
      </c>
      <c r="BN1" s="26" t="s">
        <v>98</v>
      </c>
      <c r="BO1" s="26" t="s">
        <v>112</v>
      </c>
      <c r="BP1" s="26" t="s">
        <v>98</v>
      </c>
    </row>
    <row r="2" spans="1:68" s="38" customFormat="1" ht="153.6" customHeight="1" x14ac:dyDescent="0.3">
      <c r="A2" s="35"/>
      <c r="B2" s="33"/>
      <c r="C2" s="33"/>
      <c r="D2" s="58"/>
      <c r="E2" s="60"/>
      <c r="F2" s="60"/>
      <c r="G2" s="60"/>
      <c r="H2" s="35"/>
      <c r="I2" s="35"/>
      <c r="J2" s="35"/>
      <c r="K2" s="35"/>
      <c r="L2" s="35"/>
      <c r="M2" s="204"/>
      <c r="N2" s="35"/>
      <c r="O2" s="36"/>
      <c r="P2" s="36"/>
      <c r="Q2" s="35"/>
      <c r="R2" s="35"/>
      <c r="S2" s="35"/>
      <c r="T2" s="35"/>
      <c r="U2" s="37"/>
      <c r="V2" s="32" t="s">
        <v>224</v>
      </c>
      <c r="W2" s="378" t="s">
        <v>1777</v>
      </c>
      <c r="X2" s="37"/>
      <c r="Y2" s="190"/>
      <c r="Z2" s="35"/>
      <c r="AA2" s="35"/>
      <c r="AB2" s="36"/>
      <c r="AC2" s="35"/>
      <c r="AD2" s="35"/>
      <c r="AE2" s="35"/>
      <c r="AF2" s="35"/>
      <c r="AG2" s="35"/>
      <c r="AH2" s="36"/>
      <c r="AI2" s="37"/>
      <c r="AJ2" s="35"/>
      <c r="AK2" s="35"/>
      <c r="AL2" s="35"/>
      <c r="AM2" s="35"/>
      <c r="AN2" s="35"/>
      <c r="AO2" s="35"/>
      <c r="AP2" s="35"/>
      <c r="AQ2" s="35"/>
      <c r="AR2" s="35"/>
      <c r="AS2" s="35"/>
      <c r="AT2" s="35"/>
      <c r="AU2" s="35"/>
      <c r="AV2" s="35"/>
      <c r="AW2" s="35"/>
      <c r="AX2" s="37"/>
      <c r="AY2" s="35"/>
      <c r="AZ2" s="35"/>
      <c r="BA2" s="35"/>
      <c r="BB2" s="35"/>
      <c r="BC2" s="35"/>
      <c r="BD2" s="35"/>
      <c r="BE2" s="35"/>
      <c r="BF2" s="35"/>
      <c r="BG2" s="35"/>
      <c r="BH2" s="35"/>
      <c r="BI2" s="35"/>
      <c r="BJ2" s="35"/>
      <c r="BK2" s="35"/>
      <c r="BL2" s="35"/>
      <c r="BM2" s="35"/>
      <c r="BN2" s="35"/>
      <c r="BO2" s="35"/>
      <c r="BP2" s="35"/>
    </row>
    <row r="3" spans="1:68" s="93" customFormat="1" ht="13.95" customHeight="1" x14ac:dyDescent="0.3">
      <c r="B3" s="90"/>
      <c r="C3" s="90"/>
      <c r="D3" s="92"/>
      <c r="E3" s="90"/>
      <c r="F3" s="92"/>
      <c r="G3" s="92"/>
      <c r="M3" s="90"/>
      <c r="O3" s="94"/>
      <c r="P3" s="94"/>
      <c r="U3" s="95"/>
      <c r="V3" s="91"/>
      <c r="W3" s="382"/>
      <c r="X3" s="95"/>
      <c r="Y3" s="191"/>
      <c r="AB3" s="94"/>
      <c r="AH3" s="94"/>
      <c r="AI3" s="95"/>
      <c r="AX3" s="95"/>
    </row>
    <row r="4" spans="1:68" s="45" customFormat="1" ht="6" customHeight="1" x14ac:dyDescent="0.3">
      <c r="A4" s="42"/>
      <c r="B4" s="40"/>
      <c r="C4" s="40"/>
      <c r="D4" s="82"/>
      <c r="E4" s="40"/>
      <c r="F4" s="76"/>
      <c r="G4" s="76"/>
      <c r="H4" s="42"/>
      <c r="I4" s="42"/>
      <c r="J4" s="42"/>
      <c r="K4" s="42"/>
      <c r="L4" s="42"/>
      <c r="M4" s="205"/>
      <c r="N4" s="42"/>
      <c r="O4" s="43"/>
      <c r="P4" s="43"/>
      <c r="Q4" s="42"/>
      <c r="R4" s="42"/>
      <c r="S4" s="42"/>
      <c r="T4" s="42"/>
      <c r="U4" s="44"/>
      <c r="V4" s="39"/>
      <c r="W4" s="379"/>
      <c r="X4" s="44"/>
      <c r="Y4" s="192"/>
      <c r="Z4" s="42"/>
      <c r="AA4" s="42"/>
      <c r="AB4" s="43"/>
      <c r="AC4" s="42"/>
      <c r="AD4" s="42"/>
      <c r="AE4" s="42"/>
      <c r="AF4" s="42"/>
      <c r="AG4" s="42"/>
      <c r="AH4" s="43"/>
      <c r="AI4" s="44"/>
      <c r="AJ4" s="42"/>
      <c r="AK4" s="42"/>
      <c r="AL4" s="42"/>
      <c r="AM4" s="42"/>
      <c r="AN4" s="42"/>
      <c r="AO4" s="42"/>
      <c r="AP4" s="42"/>
      <c r="AQ4" s="42"/>
      <c r="AR4" s="42"/>
      <c r="AS4" s="42"/>
      <c r="AT4" s="42"/>
      <c r="AU4" s="42"/>
      <c r="AV4" s="42"/>
      <c r="AW4" s="42"/>
      <c r="AX4" s="44"/>
      <c r="AY4" s="42"/>
      <c r="AZ4" s="42"/>
      <c r="BA4" s="42"/>
      <c r="BB4" s="42"/>
      <c r="BC4" s="42"/>
      <c r="BD4" s="42"/>
      <c r="BE4" s="42"/>
      <c r="BF4" s="42"/>
      <c r="BG4" s="42"/>
      <c r="BH4" s="42"/>
      <c r="BI4" s="42"/>
      <c r="BJ4" s="42"/>
      <c r="BK4" s="42"/>
      <c r="BL4" s="42"/>
      <c r="BM4" s="42"/>
      <c r="BN4" s="42"/>
      <c r="BO4" s="42"/>
      <c r="BP4" s="42"/>
    </row>
    <row r="5" spans="1:68" s="22" customFormat="1" ht="15" customHeight="1" x14ac:dyDescent="0.3">
      <c r="A5" s="49" t="s">
        <v>60</v>
      </c>
      <c r="B5" s="22" t="s">
        <v>1710</v>
      </c>
      <c r="C5" s="185" t="str">
        <f t="shared" ref="C5:C36" si="0">IF(D5="No signature checks",D5,O5*0.01)</f>
        <v>No signature checks</v>
      </c>
      <c r="D5" s="62" t="s">
        <v>202</v>
      </c>
      <c r="E5" s="98" t="str">
        <f t="shared" ref="E5:E36" si="1">IF(F5="No","VBM for limited reasons",CONCATENATE("Broad VBM, ",IF(G5="Application","Applic.sent to all",IF(LEFT(G5,6)="Ballot","Ballot sent to all",IF(G5="Neither","if Voter asks",G5)))))</f>
        <v>Broad VBM, if Voter asks</v>
      </c>
      <c r="F5" s="62">
        <f>ncsl!C5</f>
        <v>2020</v>
      </c>
      <c r="G5" s="62" t="str">
        <f>ncsl!D5</f>
        <v>Neither</v>
      </c>
      <c r="H5" s="46">
        <v>1723694</v>
      </c>
      <c r="I5" s="46">
        <v>63379</v>
      </c>
      <c r="J5" s="46">
        <v>57832</v>
      </c>
      <c r="K5" s="48">
        <v>91.25</v>
      </c>
      <c r="L5" s="46">
        <v>54833</v>
      </c>
      <c r="M5" s="56">
        <v>94.81</v>
      </c>
      <c r="N5" s="48">
        <v>1368</v>
      </c>
      <c r="O5" s="47">
        <v>2.37</v>
      </c>
      <c r="P5" s="186" t="s">
        <v>202</v>
      </c>
      <c r="Q5" s="48">
        <v>1631</v>
      </c>
      <c r="R5" s="48">
        <v>2.82</v>
      </c>
      <c r="S5" s="48" t="s">
        <v>4</v>
      </c>
      <c r="T5" s="48" t="s">
        <v>4</v>
      </c>
      <c r="U5" s="51" t="s">
        <v>2</v>
      </c>
      <c r="V5" s="9" t="str">
        <f t="shared" ref="V5:V36" si="2">IF(X5&lt;&gt;"",X5,CONCATENATE(IF(AB5&gt;15,CONCATENATE(TEXT(AB5*(1-L5/H5),"0"),"%dre,"),""),TEXT(MIN(99,(AD5+AF5)*(1-L5/H5)),"00"),"%bmd"))</f>
        <v>42%bmd</v>
      </c>
      <c r="W5" s="383" t="s">
        <v>1917</v>
      </c>
      <c r="X5" s="50"/>
      <c r="Y5" s="193">
        <f t="shared" ref="Y5:Y41" si="3">AE5/AG5</f>
        <v>0.76537504443654458</v>
      </c>
      <c r="Z5" s="46">
        <v>4966</v>
      </c>
      <c r="AA5" s="48">
        <v>0</v>
      </c>
      <c r="AB5" s="47">
        <v>0</v>
      </c>
      <c r="AC5" s="48">
        <v>0</v>
      </c>
      <c r="AD5" s="48">
        <v>0</v>
      </c>
      <c r="AE5" s="46">
        <v>2153</v>
      </c>
      <c r="AF5" s="48">
        <v>43.35</v>
      </c>
      <c r="AG5" s="46">
        <v>2813</v>
      </c>
      <c r="AH5" s="47">
        <v>56.65</v>
      </c>
      <c r="AI5" s="51" t="s">
        <v>2</v>
      </c>
      <c r="AJ5" s="46">
        <v>416632</v>
      </c>
      <c r="AK5" s="48">
        <v>13.17</v>
      </c>
      <c r="AL5" s="46">
        <v>5984</v>
      </c>
      <c r="AM5" s="48">
        <v>1.44</v>
      </c>
      <c r="AN5" s="46">
        <v>42411</v>
      </c>
      <c r="AO5" s="48">
        <v>10.18</v>
      </c>
      <c r="AP5" s="53"/>
      <c r="AQ5" s="48">
        <v>55.06</v>
      </c>
      <c r="AR5" s="46">
        <v>138830</v>
      </c>
      <c r="AS5" s="48">
        <v>33.32</v>
      </c>
      <c r="AT5" s="48">
        <v>0</v>
      </c>
      <c r="AU5" s="48">
        <v>0</v>
      </c>
      <c r="AV5" s="48">
        <v>0</v>
      </c>
      <c r="AW5" s="48">
        <v>0</v>
      </c>
      <c r="AX5" s="51" t="s">
        <v>2</v>
      </c>
      <c r="AY5" s="46">
        <v>237627</v>
      </c>
      <c r="AZ5" s="48">
        <v>6.86</v>
      </c>
      <c r="BA5" s="46">
        <v>59698</v>
      </c>
      <c r="BB5" s="48">
        <v>25.12</v>
      </c>
      <c r="BC5" s="46">
        <v>76261</v>
      </c>
      <c r="BD5" s="48">
        <v>32.090000000000003</v>
      </c>
      <c r="BE5" s="46">
        <v>69545</v>
      </c>
      <c r="BF5" s="48">
        <v>29.27</v>
      </c>
      <c r="BG5" s="48">
        <v>246</v>
      </c>
      <c r="BH5" s="48">
        <v>0.1</v>
      </c>
      <c r="BI5" s="46">
        <v>9834</v>
      </c>
      <c r="BJ5" s="48">
        <v>4.1399999999999997</v>
      </c>
      <c r="BK5" s="48">
        <v>194</v>
      </c>
      <c r="BL5" s="48">
        <v>0.08</v>
      </c>
      <c r="BM5" s="46">
        <v>21467</v>
      </c>
      <c r="BN5" s="48">
        <v>9.0299999999999994</v>
      </c>
      <c r="BO5" s="48">
        <v>382</v>
      </c>
      <c r="BP5" s="48">
        <v>0.16</v>
      </c>
    </row>
    <row r="6" spans="1:68" s="22" customFormat="1" x14ac:dyDescent="0.3">
      <c r="A6" s="49" t="s">
        <v>3</v>
      </c>
      <c r="B6" s="22" t="s">
        <v>1711</v>
      </c>
      <c r="C6" s="185" t="str">
        <f t="shared" si="0"/>
        <v>No signature checks</v>
      </c>
      <c r="D6" s="62" t="s">
        <v>202</v>
      </c>
      <c r="E6" s="98" t="str">
        <f t="shared" si="1"/>
        <v>Broad VBM, if Voter asks</v>
      </c>
      <c r="F6" s="62" t="str">
        <f>ncsl!C6</f>
        <v>Yes</v>
      </c>
      <c r="G6" s="62" t="str">
        <f>ncsl!D6</f>
        <v>Neither</v>
      </c>
      <c r="H6" s="46">
        <v>287485</v>
      </c>
      <c r="I6" s="46">
        <v>29257</v>
      </c>
      <c r="J6" s="46">
        <v>24425</v>
      </c>
      <c r="K6" s="48">
        <v>83.48</v>
      </c>
      <c r="L6" s="46">
        <v>23667</v>
      </c>
      <c r="M6" s="56">
        <v>96.9</v>
      </c>
      <c r="N6" s="48">
        <v>758</v>
      </c>
      <c r="O6" s="47">
        <v>3.1</v>
      </c>
      <c r="P6" s="186" t="s">
        <v>202</v>
      </c>
      <c r="Q6" s="48">
        <v>0</v>
      </c>
      <c r="R6" s="48">
        <v>0</v>
      </c>
      <c r="S6" s="46">
        <v>56434</v>
      </c>
      <c r="T6" s="48">
        <v>19.63</v>
      </c>
      <c r="U6" s="51" t="s">
        <v>3</v>
      </c>
      <c r="V6" s="9" t="str">
        <f t="shared" si="2"/>
        <v>53%bmd</v>
      </c>
      <c r="W6" s="383" t="s">
        <v>1917</v>
      </c>
      <c r="X6" s="50"/>
      <c r="Y6" s="193">
        <f t="shared" si="3"/>
        <v>0</v>
      </c>
      <c r="Z6" s="48">
        <v>774</v>
      </c>
      <c r="AA6" s="48">
        <v>0</v>
      </c>
      <c r="AB6" s="47">
        <v>0</v>
      </c>
      <c r="AC6" s="48">
        <v>447</v>
      </c>
      <c r="AD6" s="48">
        <v>57.75</v>
      </c>
      <c r="AE6" s="48">
        <v>0</v>
      </c>
      <c r="AF6" s="48">
        <v>0</v>
      </c>
      <c r="AG6" s="48">
        <v>327</v>
      </c>
      <c r="AH6" s="47">
        <v>42.25</v>
      </c>
      <c r="AI6" s="51" t="s">
        <v>113</v>
      </c>
      <c r="AJ6" s="46">
        <v>122433</v>
      </c>
      <c r="AK6" s="48">
        <v>21.41</v>
      </c>
      <c r="AL6" s="46">
        <v>3120</v>
      </c>
      <c r="AM6" s="48">
        <v>2.5499999999999998</v>
      </c>
      <c r="AN6" s="48" t="s">
        <v>4</v>
      </c>
      <c r="AO6" s="48" t="s">
        <v>4</v>
      </c>
      <c r="AP6" s="46">
        <v>29858</v>
      </c>
      <c r="AQ6" s="48">
        <v>24.39</v>
      </c>
      <c r="AR6" s="46">
        <v>80192</v>
      </c>
      <c r="AS6" s="48">
        <v>65.5</v>
      </c>
      <c r="AT6" s="48">
        <v>0</v>
      </c>
      <c r="AU6" s="48">
        <v>0</v>
      </c>
      <c r="AV6" s="46">
        <v>9263</v>
      </c>
      <c r="AW6" s="48">
        <v>7.57</v>
      </c>
      <c r="AX6" s="51" t="s">
        <v>3</v>
      </c>
      <c r="AY6" s="46">
        <v>51737</v>
      </c>
      <c r="AZ6" s="48">
        <v>8.2799999999999994</v>
      </c>
      <c r="BA6" s="46">
        <v>4450</v>
      </c>
      <c r="BB6" s="48">
        <v>8.6</v>
      </c>
      <c r="BC6" s="46">
        <v>7997</v>
      </c>
      <c r="BD6" s="48">
        <v>15.46</v>
      </c>
      <c r="BE6" s="46">
        <v>30585</v>
      </c>
      <c r="BF6" s="48">
        <v>59.12</v>
      </c>
      <c r="BG6" s="46">
        <v>7611</v>
      </c>
      <c r="BH6" s="48">
        <v>14.71</v>
      </c>
      <c r="BI6" s="46">
        <v>1094</v>
      </c>
      <c r="BJ6" s="48">
        <v>2.11</v>
      </c>
      <c r="BK6" s="48">
        <v>0</v>
      </c>
      <c r="BL6" s="48">
        <v>0</v>
      </c>
      <c r="BM6" s="48">
        <v>0</v>
      </c>
      <c r="BN6" s="48">
        <v>0</v>
      </c>
      <c r="BO6" s="48">
        <v>0</v>
      </c>
      <c r="BP6" s="48">
        <v>0</v>
      </c>
    </row>
    <row r="7" spans="1:68" s="22" customFormat="1" x14ac:dyDescent="0.3">
      <c r="A7" s="57" t="s">
        <v>5</v>
      </c>
      <c r="B7" s="21" t="s">
        <v>1713</v>
      </c>
      <c r="C7" s="185">
        <f t="shared" si="0"/>
        <v>4.5000000000000005E-3</v>
      </c>
      <c r="D7" s="62">
        <v>98.7</v>
      </c>
      <c r="E7" s="98" t="str">
        <f t="shared" si="1"/>
        <v>Broad VBM, if Voter asks</v>
      </c>
      <c r="F7" s="62">
        <f>ncsl!C8</f>
        <v>2020</v>
      </c>
      <c r="G7" s="62" t="str">
        <f>ncsl!D8</f>
        <v>Neither</v>
      </c>
      <c r="H7" s="46">
        <v>2409906</v>
      </c>
      <c r="I7" s="46">
        <v>2672384</v>
      </c>
      <c r="J7" s="46">
        <v>1899240</v>
      </c>
      <c r="K7" s="48">
        <v>71.069999999999993</v>
      </c>
      <c r="L7" s="46">
        <v>1874577</v>
      </c>
      <c r="M7" s="56">
        <v>98.7</v>
      </c>
      <c r="N7" s="46">
        <v>8567</v>
      </c>
      <c r="O7" s="47">
        <v>0.45</v>
      </c>
      <c r="P7" s="186">
        <v>4.4999999999999997E-3</v>
      </c>
      <c r="Q7" s="46">
        <v>16096</v>
      </c>
      <c r="R7" s="48">
        <v>0.85</v>
      </c>
      <c r="S7" s="46">
        <v>44417</v>
      </c>
      <c r="T7" s="48">
        <v>1.84</v>
      </c>
      <c r="U7" s="51" t="s">
        <v>5</v>
      </c>
      <c r="V7" s="9" t="str">
        <f t="shared" si="2"/>
        <v>15%bmd</v>
      </c>
      <c r="W7" s="383" t="s">
        <v>1917</v>
      </c>
      <c r="X7" s="50"/>
      <c r="Y7" s="193">
        <f t="shared" si="3"/>
        <v>0.87922705314009664</v>
      </c>
      <c r="Z7" s="46">
        <v>1966</v>
      </c>
      <c r="AA7" s="48">
        <v>0</v>
      </c>
      <c r="AB7" s="47">
        <v>0</v>
      </c>
      <c r="AC7" s="48">
        <v>799</v>
      </c>
      <c r="AD7" s="48">
        <v>40.64</v>
      </c>
      <c r="AE7" s="48">
        <v>546</v>
      </c>
      <c r="AF7" s="48">
        <v>27.77</v>
      </c>
      <c r="AG7" s="48">
        <v>621</v>
      </c>
      <c r="AH7" s="47">
        <v>31.59</v>
      </c>
      <c r="AI7" s="51" t="s">
        <v>5</v>
      </c>
      <c r="AJ7" s="46">
        <v>2154139</v>
      </c>
      <c r="AK7" s="48">
        <v>57.98</v>
      </c>
      <c r="AL7" s="46">
        <v>87220</v>
      </c>
      <c r="AM7" s="48">
        <v>4.05</v>
      </c>
      <c r="AN7" s="46">
        <v>49763</v>
      </c>
      <c r="AO7" s="48">
        <v>2.31</v>
      </c>
      <c r="AP7" s="46">
        <v>242934</v>
      </c>
      <c r="AQ7" s="48">
        <v>11.28</v>
      </c>
      <c r="AR7" s="46">
        <v>1776074</v>
      </c>
      <c r="AS7" s="48">
        <v>82.45</v>
      </c>
      <c r="AT7" s="48">
        <v>0</v>
      </c>
      <c r="AU7" s="48">
        <v>0</v>
      </c>
      <c r="AV7" s="46">
        <v>-1852</v>
      </c>
      <c r="AW7" s="48">
        <v>-0.09</v>
      </c>
      <c r="AX7" s="51" t="s">
        <v>5</v>
      </c>
      <c r="AY7" s="46">
        <v>437701</v>
      </c>
      <c r="AZ7" s="48">
        <v>10.23</v>
      </c>
      <c r="BA7" s="46">
        <v>109420</v>
      </c>
      <c r="BB7" s="48">
        <v>25</v>
      </c>
      <c r="BC7" s="46">
        <v>92073</v>
      </c>
      <c r="BD7" s="48">
        <v>21.04</v>
      </c>
      <c r="BE7" s="46">
        <v>180355</v>
      </c>
      <c r="BF7" s="48">
        <v>41.21</v>
      </c>
      <c r="BG7" s="46">
        <v>26945</v>
      </c>
      <c r="BH7" s="48">
        <v>6.16</v>
      </c>
      <c r="BI7" s="46">
        <v>22165</v>
      </c>
      <c r="BJ7" s="48">
        <v>5.0599999999999996</v>
      </c>
      <c r="BK7" s="48">
        <v>623</v>
      </c>
      <c r="BL7" s="48">
        <v>0.14000000000000001</v>
      </c>
      <c r="BM7" s="46">
        <v>6120</v>
      </c>
      <c r="BN7" s="48">
        <v>1.4</v>
      </c>
      <c r="BO7" s="48">
        <v>0</v>
      </c>
      <c r="BP7" s="48">
        <v>0</v>
      </c>
    </row>
    <row r="8" spans="1:68" s="22" customFormat="1" x14ac:dyDescent="0.3">
      <c r="A8" s="57" t="s">
        <v>6</v>
      </c>
      <c r="B8" s="21" t="s">
        <v>1715</v>
      </c>
      <c r="C8" s="185">
        <f t="shared" si="0"/>
        <v>7.5600000000000001E-2</v>
      </c>
      <c r="D8" s="62">
        <v>76.349999999999994</v>
      </c>
      <c r="E8" s="98" t="str">
        <f t="shared" si="1"/>
        <v>Broad VBM, if Voter asks</v>
      </c>
      <c r="F8" s="62" t="str">
        <f>ncsl!C7</f>
        <v>Yes</v>
      </c>
      <c r="G8" s="62" t="str">
        <f>ncsl!D7</f>
        <v>Neither</v>
      </c>
      <c r="H8" s="46">
        <v>790656</v>
      </c>
      <c r="I8" s="46">
        <v>17120</v>
      </c>
      <c r="J8" s="46">
        <v>15208</v>
      </c>
      <c r="K8" s="48">
        <v>88.83</v>
      </c>
      <c r="L8" s="46">
        <v>11611</v>
      </c>
      <c r="M8" s="56">
        <v>76.349999999999994</v>
      </c>
      <c r="N8" s="46">
        <v>1150</v>
      </c>
      <c r="O8" s="47">
        <v>7.56</v>
      </c>
      <c r="P8" s="186">
        <v>7.5600000000000001E-2</v>
      </c>
      <c r="Q8" s="46">
        <v>2447</v>
      </c>
      <c r="R8" s="48">
        <v>16.09</v>
      </c>
      <c r="S8" s="46">
        <v>413254</v>
      </c>
      <c r="T8" s="48">
        <v>52.27</v>
      </c>
      <c r="U8" s="51" t="s">
        <v>6</v>
      </c>
      <c r="V8" s="9" t="str">
        <f t="shared" si="2"/>
        <v>80%bmd</v>
      </c>
      <c r="W8" s="383" t="s">
        <v>1914</v>
      </c>
      <c r="X8" s="50"/>
      <c r="Y8" s="193">
        <f t="shared" si="3"/>
        <v>4.1900826446280988</v>
      </c>
      <c r="Z8" s="46">
        <v>3897</v>
      </c>
      <c r="AA8" s="48">
        <v>124</v>
      </c>
      <c r="AB8" s="47">
        <v>3.18</v>
      </c>
      <c r="AC8" s="48">
        <v>633</v>
      </c>
      <c r="AD8" s="48">
        <v>16.239999999999998</v>
      </c>
      <c r="AE8" s="46">
        <v>2535</v>
      </c>
      <c r="AF8" s="48">
        <v>65.05</v>
      </c>
      <c r="AG8" s="48">
        <v>605</v>
      </c>
      <c r="AH8" s="47">
        <v>15.52</v>
      </c>
      <c r="AI8" s="51" t="s">
        <v>6</v>
      </c>
      <c r="AJ8" s="46">
        <v>239184</v>
      </c>
      <c r="AK8" s="48">
        <v>16.420000000000002</v>
      </c>
      <c r="AL8" s="46">
        <v>85260</v>
      </c>
      <c r="AM8" s="48">
        <v>35.65</v>
      </c>
      <c r="AN8" s="46">
        <v>20386</v>
      </c>
      <c r="AO8" s="48">
        <v>8.52</v>
      </c>
      <c r="AP8" s="46">
        <v>33510</v>
      </c>
      <c r="AQ8" s="48">
        <v>14.01</v>
      </c>
      <c r="AR8" s="46">
        <v>100773</v>
      </c>
      <c r="AS8" s="48">
        <v>42.13</v>
      </c>
      <c r="AT8" s="48">
        <v>0</v>
      </c>
      <c r="AU8" s="48">
        <v>0</v>
      </c>
      <c r="AV8" s="48">
        <v>-745</v>
      </c>
      <c r="AW8" s="48">
        <v>-0.31</v>
      </c>
      <c r="AX8" s="51" t="s">
        <v>6</v>
      </c>
      <c r="AY8" s="46">
        <v>136550</v>
      </c>
      <c r="AZ8" s="48">
        <v>7.64</v>
      </c>
      <c r="BA8" s="46">
        <v>12817</v>
      </c>
      <c r="BB8" s="48">
        <v>9.39</v>
      </c>
      <c r="BC8" s="46">
        <v>39111</v>
      </c>
      <c r="BD8" s="48">
        <v>28.64</v>
      </c>
      <c r="BE8" s="46">
        <v>69106</v>
      </c>
      <c r="BF8" s="48">
        <v>50.61</v>
      </c>
      <c r="BG8" s="48">
        <v>637</v>
      </c>
      <c r="BH8" s="48">
        <v>0.47</v>
      </c>
      <c r="BI8" s="46">
        <v>6823</v>
      </c>
      <c r="BJ8" s="48">
        <v>5</v>
      </c>
      <c r="BK8" s="48">
        <v>108</v>
      </c>
      <c r="BL8" s="48">
        <v>0.08</v>
      </c>
      <c r="BM8" s="46">
        <v>7948</v>
      </c>
      <c r="BN8" s="48">
        <v>5.82</v>
      </c>
      <c r="BO8" s="48">
        <v>0</v>
      </c>
      <c r="BP8" s="48">
        <v>0</v>
      </c>
    </row>
    <row r="9" spans="1:68" s="22" customFormat="1" x14ac:dyDescent="0.3">
      <c r="A9" s="49" t="s">
        <v>7</v>
      </c>
      <c r="B9" s="20" t="s">
        <v>1716</v>
      </c>
      <c r="C9" s="185">
        <f t="shared" si="0"/>
        <v>1.95E-2</v>
      </c>
      <c r="D9" s="62">
        <v>100.04</v>
      </c>
      <c r="E9" s="98" t="str">
        <f t="shared" si="1"/>
        <v>Broad VBM, Ballot sent to all</v>
      </c>
      <c r="F9" s="62" t="str">
        <f>ncsl!C9</f>
        <v>Yes</v>
      </c>
      <c r="G9" s="62" t="str">
        <f>ncsl!D9</f>
        <v>Ballot in 2020</v>
      </c>
      <c r="H9" s="46">
        <v>13828680</v>
      </c>
      <c r="I9" s="46">
        <v>13687191</v>
      </c>
      <c r="J9" s="46">
        <v>8286228</v>
      </c>
      <c r="K9" s="48">
        <v>60.54</v>
      </c>
      <c r="L9" s="46">
        <v>8289322</v>
      </c>
      <c r="M9" s="56">
        <v>100.04</v>
      </c>
      <c r="N9" s="46">
        <v>161660</v>
      </c>
      <c r="O9" s="47">
        <v>1.95</v>
      </c>
      <c r="P9" s="186">
        <v>1.95E-2</v>
      </c>
      <c r="Q9" s="46">
        <v>-164754</v>
      </c>
      <c r="R9" s="48">
        <v>-1.99</v>
      </c>
      <c r="S9" s="46">
        <v>61901</v>
      </c>
      <c r="T9" s="48">
        <v>0.45</v>
      </c>
      <c r="U9" s="51" t="s">
        <v>7</v>
      </c>
      <c r="V9" s="9" t="str">
        <f t="shared" si="2"/>
        <v>34%bmd</v>
      </c>
      <c r="W9" s="383" t="s">
        <v>1917</v>
      </c>
      <c r="X9" s="50"/>
      <c r="Y9" s="193">
        <f t="shared" si="3"/>
        <v>0.51898293277603624</v>
      </c>
      <c r="Z9" s="46">
        <v>20793</v>
      </c>
      <c r="AA9" s="48">
        <v>308</v>
      </c>
      <c r="AB9" s="47">
        <v>1.48</v>
      </c>
      <c r="AC9" s="46">
        <v>16124</v>
      </c>
      <c r="AD9" s="48">
        <v>77.55</v>
      </c>
      <c r="AE9" s="46">
        <v>1490</v>
      </c>
      <c r="AF9" s="48">
        <v>7.17</v>
      </c>
      <c r="AG9" s="46">
        <v>2871</v>
      </c>
      <c r="AH9" s="47">
        <v>13.81</v>
      </c>
      <c r="AI9" s="51" t="s">
        <v>7</v>
      </c>
      <c r="AJ9" s="46">
        <v>2586236</v>
      </c>
      <c r="AK9" s="48">
        <v>13.11</v>
      </c>
      <c r="AL9" s="46">
        <v>430577</v>
      </c>
      <c r="AM9" s="48">
        <v>16.649999999999999</v>
      </c>
      <c r="AN9" s="46">
        <v>317788</v>
      </c>
      <c r="AO9" s="48">
        <v>12.29</v>
      </c>
      <c r="AP9" s="46">
        <v>162129</v>
      </c>
      <c r="AQ9" s="48">
        <v>6.27</v>
      </c>
      <c r="AR9" s="46">
        <v>987932</v>
      </c>
      <c r="AS9" s="48">
        <v>38.200000000000003</v>
      </c>
      <c r="AT9" s="46">
        <v>347959</v>
      </c>
      <c r="AU9" s="48">
        <v>13.45</v>
      </c>
      <c r="AV9" s="46">
        <v>339851</v>
      </c>
      <c r="AW9" s="48">
        <v>13.14</v>
      </c>
      <c r="AX9" s="51" t="s">
        <v>7</v>
      </c>
      <c r="AY9" s="46">
        <v>733618</v>
      </c>
      <c r="AZ9" s="48">
        <v>2.91</v>
      </c>
      <c r="BA9" s="46">
        <v>89426</v>
      </c>
      <c r="BB9" s="48">
        <v>12.19</v>
      </c>
      <c r="BC9" s="46">
        <v>404144</v>
      </c>
      <c r="BD9" s="48">
        <v>55.09</v>
      </c>
      <c r="BE9" s="46">
        <v>9463</v>
      </c>
      <c r="BF9" s="48">
        <v>1.29</v>
      </c>
      <c r="BG9" s="46">
        <v>20521</v>
      </c>
      <c r="BH9" s="48">
        <v>2.8</v>
      </c>
      <c r="BI9" s="46">
        <v>23639</v>
      </c>
      <c r="BJ9" s="48">
        <v>3.22</v>
      </c>
      <c r="BK9" s="48">
        <v>579</v>
      </c>
      <c r="BL9" s="48">
        <v>0.08</v>
      </c>
      <c r="BM9" s="46">
        <v>179661</v>
      </c>
      <c r="BN9" s="48">
        <v>24.49</v>
      </c>
      <c r="BO9" s="46">
        <v>6185</v>
      </c>
      <c r="BP9" s="48">
        <v>0.84</v>
      </c>
    </row>
    <row r="10" spans="1:68" s="22" customFormat="1" x14ac:dyDescent="0.3">
      <c r="A10" s="49" t="s">
        <v>8</v>
      </c>
      <c r="B10" s="20" t="s">
        <v>1714</v>
      </c>
      <c r="C10" s="185">
        <f t="shared" si="0"/>
        <v>7.8000000000000005E-3</v>
      </c>
      <c r="D10" s="62">
        <v>99.22</v>
      </c>
      <c r="E10" s="98" t="str">
        <f t="shared" si="1"/>
        <v>Broad VBM, Ballot sent to all</v>
      </c>
      <c r="F10" s="62" t="str">
        <f>ncsl!C10</f>
        <v>Yes</v>
      </c>
      <c r="G10" s="62" t="str">
        <f>ncsl!D10</f>
        <v>Ballot</v>
      </c>
      <c r="H10" s="46">
        <v>2586432</v>
      </c>
      <c r="I10" s="46">
        <v>3467664</v>
      </c>
      <c r="J10" s="46">
        <v>2449409</v>
      </c>
      <c r="K10" s="48">
        <v>70.64</v>
      </c>
      <c r="L10" s="46">
        <v>2430239</v>
      </c>
      <c r="M10" s="56">
        <v>99.22</v>
      </c>
      <c r="N10" s="46">
        <v>19170</v>
      </c>
      <c r="O10" s="47">
        <v>0.78</v>
      </c>
      <c r="P10" s="186">
        <v>7.8000000000000005E-3</v>
      </c>
      <c r="Q10" s="48">
        <v>0</v>
      </c>
      <c r="R10" s="48">
        <v>0</v>
      </c>
      <c r="S10" s="46">
        <v>89355</v>
      </c>
      <c r="T10" s="48">
        <v>3.45</v>
      </c>
      <c r="U10" s="51" t="s">
        <v>8</v>
      </c>
      <c r="V10" s="9" t="str">
        <f t="shared" si="2"/>
        <v>05%bmd</v>
      </c>
      <c r="W10" s="383" t="s">
        <v>1917</v>
      </c>
      <c r="X10" s="50"/>
      <c r="Y10" s="193">
        <f t="shared" si="3"/>
        <v>6.911458333333333</v>
      </c>
      <c r="Z10" s="46">
        <v>1555</v>
      </c>
      <c r="AA10" s="48">
        <v>0</v>
      </c>
      <c r="AB10" s="47">
        <v>0</v>
      </c>
      <c r="AC10" s="48">
        <v>36</v>
      </c>
      <c r="AD10" s="48">
        <v>2.3199999999999998</v>
      </c>
      <c r="AE10" s="46">
        <v>1327</v>
      </c>
      <c r="AF10" s="48">
        <v>85.34</v>
      </c>
      <c r="AG10" s="48">
        <v>192</v>
      </c>
      <c r="AH10" s="47">
        <v>12.35</v>
      </c>
      <c r="AI10" s="51" t="s">
        <v>8</v>
      </c>
      <c r="AJ10" s="46">
        <v>323475</v>
      </c>
      <c r="AK10" s="48">
        <v>9.44</v>
      </c>
      <c r="AL10" s="46">
        <v>6595</v>
      </c>
      <c r="AM10" s="48">
        <v>2.04</v>
      </c>
      <c r="AN10" s="46">
        <v>4447</v>
      </c>
      <c r="AO10" s="48">
        <v>1.37</v>
      </c>
      <c r="AP10" s="48" t="s">
        <v>4</v>
      </c>
      <c r="AQ10" s="48" t="s">
        <v>4</v>
      </c>
      <c r="AR10" s="46">
        <v>312433</v>
      </c>
      <c r="AS10" s="48">
        <v>96.59</v>
      </c>
      <c r="AT10" s="48">
        <v>0</v>
      </c>
      <c r="AU10" s="48">
        <v>0</v>
      </c>
      <c r="AV10" s="48">
        <v>0</v>
      </c>
      <c r="AW10" s="48">
        <v>0</v>
      </c>
      <c r="AX10" s="51" t="s">
        <v>162</v>
      </c>
      <c r="AY10" s="46">
        <v>289247</v>
      </c>
      <c r="AZ10" s="48">
        <v>7.32</v>
      </c>
      <c r="BA10" s="46">
        <v>31257</v>
      </c>
      <c r="BB10" s="48">
        <v>10.81</v>
      </c>
      <c r="BC10" s="46">
        <v>55825</v>
      </c>
      <c r="BD10" s="48">
        <v>19.3</v>
      </c>
      <c r="BE10" s="46">
        <v>172379</v>
      </c>
      <c r="BF10" s="48">
        <v>59.6</v>
      </c>
      <c r="BG10" s="46">
        <v>22745</v>
      </c>
      <c r="BH10" s="48">
        <v>7.86</v>
      </c>
      <c r="BI10" s="46">
        <v>6506</v>
      </c>
      <c r="BJ10" s="48">
        <v>2.25</v>
      </c>
      <c r="BK10" s="48" t="s">
        <v>4</v>
      </c>
      <c r="BL10" s="48" t="s">
        <v>4</v>
      </c>
      <c r="BM10" s="48">
        <v>535</v>
      </c>
      <c r="BN10" s="48">
        <v>0.18</v>
      </c>
      <c r="BO10" s="48">
        <v>0</v>
      </c>
      <c r="BP10" s="48">
        <v>0</v>
      </c>
    </row>
    <row r="11" spans="1:68" s="22" customFormat="1" x14ac:dyDescent="0.3">
      <c r="A11" s="49" t="s">
        <v>61</v>
      </c>
      <c r="B11" s="20" t="s">
        <v>1718</v>
      </c>
      <c r="C11" s="185" t="str">
        <f t="shared" si="0"/>
        <v>No signature checks</v>
      </c>
      <c r="D11" s="62" t="s">
        <v>202</v>
      </c>
      <c r="E11" s="98" t="str">
        <f t="shared" si="1"/>
        <v>Broad VBM, Applic.sent to all</v>
      </c>
      <c r="F11" s="62">
        <f>ncsl!C11</f>
        <v>2020</v>
      </c>
      <c r="G11" s="62" t="str">
        <f>ncsl!D11</f>
        <v>Application</v>
      </c>
      <c r="H11" s="46">
        <v>1421650</v>
      </c>
      <c r="I11" s="46">
        <v>96559</v>
      </c>
      <c r="J11" s="46">
        <v>91602</v>
      </c>
      <c r="K11" s="48">
        <v>94.87</v>
      </c>
      <c r="L11" s="46">
        <v>89877</v>
      </c>
      <c r="M11" s="56">
        <v>98.12</v>
      </c>
      <c r="N11" s="46">
        <v>1725</v>
      </c>
      <c r="O11" s="47">
        <v>1.88</v>
      </c>
      <c r="P11" s="186" t="s">
        <v>202</v>
      </c>
      <c r="Q11" s="48">
        <v>0</v>
      </c>
      <c r="R11" s="48">
        <v>0</v>
      </c>
      <c r="S11" s="48" t="s">
        <v>4</v>
      </c>
      <c r="T11" s="48" t="s">
        <v>4</v>
      </c>
      <c r="U11" s="51" t="s">
        <v>9</v>
      </c>
      <c r="V11" s="9" t="str">
        <f t="shared" si="2"/>
        <v>47%bmd</v>
      </c>
      <c r="W11" s="383" t="s">
        <v>1917</v>
      </c>
      <c r="X11" s="50"/>
      <c r="Y11" s="193">
        <f t="shared" si="3"/>
        <v>1</v>
      </c>
      <c r="Z11" s="46">
        <v>1488</v>
      </c>
      <c r="AA11" s="48">
        <v>0</v>
      </c>
      <c r="AB11" s="47">
        <v>0</v>
      </c>
      <c r="AC11" s="48">
        <v>0</v>
      </c>
      <c r="AD11" s="48">
        <v>0</v>
      </c>
      <c r="AE11" s="48">
        <v>744</v>
      </c>
      <c r="AF11" s="48">
        <v>50</v>
      </c>
      <c r="AG11" s="48">
        <v>744</v>
      </c>
      <c r="AH11" s="47">
        <v>50</v>
      </c>
      <c r="AI11" s="51" t="s">
        <v>9</v>
      </c>
      <c r="AJ11" s="46">
        <v>284361</v>
      </c>
      <c r="AK11" s="48">
        <v>12.96</v>
      </c>
      <c r="AL11" s="46">
        <v>111798</v>
      </c>
      <c r="AM11" s="48">
        <v>39.32</v>
      </c>
      <c r="AN11" s="48" t="s">
        <v>4</v>
      </c>
      <c r="AO11" s="48" t="s">
        <v>4</v>
      </c>
      <c r="AP11" s="48" t="s">
        <v>4</v>
      </c>
      <c r="AQ11" s="48" t="s">
        <v>4</v>
      </c>
      <c r="AR11" s="46">
        <v>172831</v>
      </c>
      <c r="AS11" s="48">
        <v>60.78</v>
      </c>
      <c r="AT11" s="48">
        <v>0</v>
      </c>
      <c r="AU11" s="48">
        <v>0</v>
      </c>
      <c r="AV11" s="48">
        <v>-268</v>
      </c>
      <c r="AW11" s="48">
        <v>-0.09</v>
      </c>
      <c r="AX11" s="51" t="s">
        <v>9</v>
      </c>
      <c r="AY11" s="46">
        <v>100936</v>
      </c>
      <c r="AZ11" s="48">
        <v>4.26</v>
      </c>
      <c r="BA11" s="46">
        <v>35054</v>
      </c>
      <c r="BB11" s="48">
        <v>34.729999999999997</v>
      </c>
      <c r="BC11" s="46">
        <v>17107</v>
      </c>
      <c r="BD11" s="48">
        <v>16.95</v>
      </c>
      <c r="BE11" s="46">
        <v>10405</v>
      </c>
      <c r="BF11" s="48">
        <v>10.31</v>
      </c>
      <c r="BG11" s="46">
        <v>28916</v>
      </c>
      <c r="BH11" s="48">
        <v>28.65</v>
      </c>
      <c r="BI11" s="46">
        <v>1706</v>
      </c>
      <c r="BJ11" s="48">
        <v>1.69</v>
      </c>
      <c r="BK11" s="48" t="s">
        <v>4</v>
      </c>
      <c r="BL11" s="48" t="s">
        <v>4</v>
      </c>
      <c r="BM11" s="46">
        <v>7748</v>
      </c>
      <c r="BN11" s="48">
        <v>7.68</v>
      </c>
      <c r="BO11" s="48">
        <v>0</v>
      </c>
      <c r="BP11" s="48">
        <v>0</v>
      </c>
    </row>
    <row r="12" spans="1:68" s="22" customFormat="1" x14ac:dyDescent="0.3">
      <c r="A12" s="49" t="s">
        <v>10</v>
      </c>
      <c r="B12" s="20" t="s">
        <v>1719</v>
      </c>
      <c r="C12" s="185" t="str">
        <f t="shared" si="0"/>
        <v>No signature checks</v>
      </c>
      <c r="D12" s="62" t="s">
        <v>202</v>
      </c>
      <c r="E12" s="98" t="str">
        <f t="shared" si="1"/>
        <v>Broad VBM, Applic.sent to all</v>
      </c>
      <c r="F12" s="62">
        <f>ncsl!C12</f>
        <v>2020</v>
      </c>
      <c r="G12" s="62" t="str">
        <f>ncsl!D12</f>
        <v>Application</v>
      </c>
      <c r="H12" s="46">
        <v>366550</v>
      </c>
      <c r="I12" s="46">
        <v>17392</v>
      </c>
      <c r="J12" s="46">
        <v>14142</v>
      </c>
      <c r="K12" s="48">
        <v>81.31</v>
      </c>
      <c r="L12" s="46">
        <v>13436</v>
      </c>
      <c r="M12" s="56">
        <v>95.01</v>
      </c>
      <c r="N12" s="48">
        <v>706</v>
      </c>
      <c r="O12" s="47">
        <v>4.99</v>
      </c>
      <c r="P12" s="186" t="s">
        <v>202</v>
      </c>
      <c r="Q12" s="48">
        <v>0</v>
      </c>
      <c r="R12" s="48">
        <v>0</v>
      </c>
      <c r="S12" s="46">
        <v>5525</v>
      </c>
      <c r="T12" s="48">
        <v>1.51</v>
      </c>
      <c r="U12" s="51" t="s">
        <v>10</v>
      </c>
      <c r="V12" s="9" t="str">
        <f t="shared" si="2"/>
        <v>67%bmd</v>
      </c>
      <c r="W12" s="383" t="s">
        <v>1914</v>
      </c>
      <c r="X12" s="50" t="s">
        <v>1771</v>
      </c>
      <c r="Y12" s="193">
        <f t="shared" si="3"/>
        <v>0</v>
      </c>
      <c r="Z12" s="46">
        <v>1382</v>
      </c>
      <c r="AA12" s="46">
        <v>1378</v>
      </c>
      <c r="AB12" s="47">
        <v>99.71</v>
      </c>
      <c r="AC12" s="48">
        <v>0</v>
      </c>
      <c r="AD12" s="48">
        <v>0</v>
      </c>
      <c r="AE12" s="48">
        <v>0</v>
      </c>
      <c r="AF12" s="48">
        <v>0</v>
      </c>
      <c r="AG12" s="48">
        <v>4</v>
      </c>
      <c r="AH12" s="47">
        <v>0.28999999999999998</v>
      </c>
      <c r="AI12" s="51" t="s">
        <v>10</v>
      </c>
      <c r="AJ12" s="46">
        <v>36804</v>
      </c>
      <c r="AK12" s="48">
        <v>5.47</v>
      </c>
      <c r="AL12" s="46">
        <v>23205</v>
      </c>
      <c r="AM12" s="48">
        <v>63.05</v>
      </c>
      <c r="AN12" s="48">
        <v>653</v>
      </c>
      <c r="AO12" s="48">
        <v>1.77</v>
      </c>
      <c r="AP12" s="46">
        <v>10489</v>
      </c>
      <c r="AQ12" s="48">
        <v>28.5</v>
      </c>
      <c r="AR12" s="46">
        <v>2457</v>
      </c>
      <c r="AS12" s="48">
        <v>6.68</v>
      </c>
      <c r="AT12" s="48">
        <v>0</v>
      </c>
      <c r="AU12" s="48">
        <v>0</v>
      </c>
      <c r="AV12" s="48">
        <v>0</v>
      </c>
      <c r="AW12" s="48">
        <v>0</v>
      </c>
      <c r="AX12" s="51" t="s">
        <v>10</v>
      </c>
      <c r="AY12" s="46">
        <v>52454</v>
      </c>
      <c r="AZ12" s="48">
        <v>7.55</v>
      </c>
      <c r="BA12" s="46">
        <v>20204</v>
      </c>
      <c r="BB12" s="48">
        <v>38.520000000000003</v>
      </c>
      <c r="BC12" s="46">
        <v>13637</v>
      </c>
      <c r="BD12" s="48">
        <v>26</v>
      </c>
      <c r="BE12" s="46">
        <v>16410</v>
      </c>
      <c r="BF12" s="48">
        <v>31.28</v>
      </c>
      <c r="BG12" s="48">
        <v>392</v>
      </c>
      <c r="BH12" s="48">
        <v>0.75</v>
      </c>
      <c r="BI12" s="46">
        <v>1804</v>
      </c>
      <c r="BJ12" s="48">
        <v>3.44</v>
      </c>
      <c r="BK12" s="48">
        <v>0</v>
      </c>
      <c r="BL12" s="48">
        <v>0</v>
      </c>
      <c r="BM12" s="48">
        <v>7</v>
      </c>
      <c r="BN12" s="48">
        <v>0.01</v>
      </c>
      <c r="BO12" s="48">
        <v>0</v>
      </c>
      <c r="BP12" s="48">
        <v>0</v>
      </c>
    </row>
    <row r="13" spans="1:68" s="22" customFormat="1" x14ac:dyDescent="0.3">
      <c r="A13" s="49" t="s">
        <v>11</v>
      </c>
      <c r="B13" s="20" t="s">
        <v>1720</v>
      </c>
      <c r="C13" s="185">
        <f t="shared" si="0"/>
        <v>3.5499999999999997E-2</v>
      </c>
      <c r="D13" s="62">
        <v>96.45</v>
      </c>
      <c r="E13" s="98" t="str">
        <f t="shared" si="1"/>
        <v>Broad VBM, Ballot sent to all</v>
      </c>
      <c r="F13" s="62" t="str">
        <f>ncsl!C13</f>
        <v>Yes</v>
      </c>
      <c r="G13" s="62" t="str">
        <f>ncsl!D13</f>
        <v>Ballot</v>
      </c>
      <c r="H13" s="46">
        <v>231700</v>
      </c>
      <c r="I13" s="46">
        <v>12400</v>
      </c>
      <c r="J13" s="46">
        <v>9351</v>
      </c>
      <c r="K13" s="48">
        <v>75.41</v>
      </c>
      <c r="L13" s="46">
        <v>9019</v>
      </c>
      <c r="M13" s="56">
        <v>96.45</v>
      </c>
      <c r="N13" s="48">
        <v>332</v>
      </c>
      <c r="O13" s="47">
        <v>3.55</v>
      </c>
      <c r="P13" s="186">
        <v>3.5499999999999997E-2</v>
      </c>
      <c r="Q13" s="48">
        <v>0</v>
      </c>
      <c r="R13" s="48">
        <v>0</v>
      </c>
      <c r="S13" s="46">
        <v>52512</v>
      </c>
      <c r="T13" s="48">
        <v>22.66</v>
      </c>
      <c r="U13" s="51" t="s">
        <v>11</v>
      </c>
      <c r="V13" s="9" t="str">
        <f t="shared" si="2"/>
        <v>68%bmd</v>
      </c>
      <c r="W13" s="383" t="s">
        <v>1917</v>
      </c>
      <c r="X13" s="50"/>
      <c r="Y13" s="193">
        <f t="shared" si="3"/>
        <v>2.4457142857142857</v>
      </c>
      <c r="Z13" s="48">
        <v>603</v>
      </c>
      <c r="AA13" s="48">
        <v>0</v>
      </c>
      <c r="AB13" s="47">
        <v>0</v>
      </c>
      <c r="AC13" s="48">
        <v>0</v>
      </c>
      <c r="AD13" s="48">
        <v>0</v>
      </c>
      <c r="AE13" s="48">
        <v>428</v>
      </c>
      <c r="AF13" s="48">
        <v>70.98</v>
      </c>
      <c r="AG13" s="48">
        <v>175</v>
      </c>
      <c r="AH13" s="47">
        <v>29.02</v>
      </c>
      <c r="AI13" s="51" t="s">
        <v>11</v>
      </c>
      <c r="AJ13" s="46">
        <v>187116</v>
      </c>
      <c r="AK13" s="48">
        <v>36.57</v>
      </c>
      <c r="AL13" s="46">
        <v>10259</v>
      </c>
      <c r="AM13" s="48">
        <v>5.48</v>
      </c>
      <c r="AN13" s="46">
        <v>10835</v>
      </c>
      <c r="AO13" s="48">
        <v>5.79</v>
      </c>
      <c r="AP13" s="46">
        <v>21223</v>
      </c>
      <c r="AQ13" s="48">
        <v>11.34</v>
      </c>
      <c r="AR13" s="46">
        <v>112621</v>
      </c>
      <c r="AS13" s="48">
        <v>60.19</v>
      </c>
      <c r="AT13" s="46">
        <v>32178</v>
      </c>
      <c r="AU13" s="48">
        <v>17.2</v>
      </c>
      <c r="AV13" s="48">
        <v>0</v>
      </c>
      <c r="AW13" s="48">
        <v>0</v>
      </c>
      <c r="AX13" s="51" t="s">
        <v>11</v>
      </c>
      <c r="AY13" s="46">
        <v>27683</v>
      </c>
      <c r="AZ13" s="48">
        <v>4.49</v>
      </c>
      <c r="BA13" s="46">
        <v>4085</v>
      </c>
      <c r="BB13" s="48">
        <v>14.76</v>
      </c>
      <c r="BC13" s="46">
        <v>6582</v>
      </c>
      <c r="BD13" s="48">
        <v>23.78</v>
      </c>
      <c r="BE13" s="46">
        <v>10823</v>
      </c>
      <c r="BF13" s="48">
        <v>39.1</v>
      </c>
      <c r="BG13" s="48" t="s">
        <v>4</v>
      </c>
      <c r="BH13" s="48" t="s">
        <v>4</v>
      </c>
      <c r="BI13" s="48">
        <v>164</v>
      </c>
      <c r="BJ13" s="48">
        <v>0.59</v>
      </c>
      <c r="BK13" s="48" t="s">
        <v>4</v>
      </c>
      <c r="BL13" s="48" t="s">
        <v>4</v>
      </c>
      <c r="BM13" s="46">
        <v>6029</v>
      </c>
      <c r="BN13" s="48">
        <v>21.78</v>
      </c>
      <c r="BO13" s="48">
        <v>0</v>
      </c>
      <c r="BP13" s="48">
        <v>0</v>
      </c>
    </row>
    <row r="14" spans="1:68" s="22" customFormat="1" x14ac:dyDescent="0.3">
      <c r="A14" s="49" t="s">
        <v>12</v>
      </c>
      <c r="B14" s="20" t="s">
        <v>1717</v>
      </c>
      <c r="C14" s="185">
        <f t="shared" si="0"/>
        <v>1.17E-2</v>
      </c>
      <c r="D14" s="62">
        <v>99.26</v>
      </c>
      <c r="E14" s="98" t="str">
        <f t="shared" si="1"/>
        <v>Broad VBM, if Voter asks</v>
      </c>
      <c r="F14" s="62" t="str">
        <f>ncsl!C14</f>
        <v>Yes</v>
      </c>
      <c r="G14" s="62" t="str">
        <f>ncsl!D14</f>
        <v>Neither</v>
      </c>
      <c r="H14" s="46">
        <v>8355817</v>
      </c>
      <c r="I14" s="46">
        <v>3499591</v>
      </c>
      <c r="J14" s="46">
        <v>2604544</v>
      </c>
      <c r="K14" s="48">
        <v>74.42</v>
      </c>
      <c r="L14" s="46">
        <v>2585374</v>
      </c>
      <c r="M14" s="56">
        <v>99.26</v>
      </c>
      <c r="N14" s="46">
        <v>30540</v>
      </c>
      <c r="O14" s="47">
        <v>1.17</v>
      </c>
      <c r="P14" s="186">
        <v>1.17E-2</v>
      </c>
      <c r="Q14" s="46">
        <v>-11370</v>
      </c>
      <c r="R14" s="48">
        <v>-0.44</v>
      </c>
      <c r="S14" s="46">
        <v>2681708</v>
      </c>
      <c r="T14" s="48">
        <v>32.090000000000003</v>
      </c>
      <c r="U14" s="51" t="s">
        <v>12</v>
      </c>
      <c r="V14" s="9" t="str">
        <f t="shared" si="2"/>
        <v>19%bmd</v>
      </c>
      <c r="W14" s="383" t="s">
        <v>1917</v>
      </c>
      <c r="X14" s="50"/>
      <c r="Y14" s="193">
        <f t="shared" si="3"/>
        <v>0.43221582571396322</v>
      </c>
      <c r="Z14" s="46">
        <v>13851</v>
      </c>
      <c r="AA14" s="46">
        <v>1101</v>
      </c>
      <c r="AB14" s="47">
        <v>7.95</v>
      </c>
      <c r="AC14" s="48">
        <v>62</v>
      </c>
      <c r="AD14" s="48">
        <v>0.45</v>
      </c>
      <c r="AE14" s="46">
        <v>3829</v>
      </c>
      <c r="AF14" s="48">
        <v>27.64</v>
      </c>
      <c r="AG14" s="46">
        <v>8859</v>
      </c>
      <c r="AH14" s="47">
        <v>63.96</v>
      </c>
      <c r="AI14" s="51" t="s">
        <v>12</v>
      </c>
      <c r="AJ14" s="46">
        <v>1135237</v>
      </c>
      <c r="AK14" s="48">
        <v>8.5500000000000007</v>
      </c>
      <c r="AL14" s="46">
        <v>90332</v>
      </c>
      <c r="AM14" s="48">
        <v>7.96</v>
      </c>
      <c r="AN14" s="46">
        <v>131311</v>
      </c>
      <c r="AO14" s="48">
        <v>11.57</v>
      </c>
      <c r="AP14" s="46">
        <v>340116</v>
      </c>
      <c r="AQ14" s="48">
        <v>29.96</v>
      </c>
      <c r="AR14" s="46">
        <v>572291</v>
      </c>
      <c r="AS14" s="48">
        <v>50.41</v>
      </c>
      <c r="AT14" s="48">
        <v>714</v>
      </c>
      <c r="AU14" s="48">
        <v>0.06</v>
      </c>
      <c r="AV14" s="48">
        <v>473</v>
      </c>
      <c r="AW14" s="48">
        <v>0.04</v>
      </c>
      <c r="AX14" s="51" t="s">
        <v>12</v>
      </c>
      <c r="AY14" s="46">
        <v>1046514</v>
      </c>
      <c r="AZ14" s="48">
        <v>7.41</v>
      </c>
      <c r="BA14" s="46">
        <v>68895</v>
      </c>
      <c r="BB14" s="48">
        <v>6.58</v>
      </c>
      <c r="BC14" s="46">
        <v>304281</v>
      </c>
      <c r="BD14" s="48">
        <v>29.08</v>
      </c>
      <c r="BE14" s="46">
        <v>590780</v>
      </c>
      <c r="BF14" s="48">
        <v>56.45</v>
      </c>
      <c r="BG14" s="46">
        <v>31901</v>
      </c>
      <c r="BH14" s="48">
        <v>3.05</v>
      </c>
      <c r="BI14" s="46">
        <v>47197</v>
      </c>
      <c r="BJ14" s="48">
        <v>4.51</v>
      </c>
      <c r="BK14" s="46">
        <v>2033</v>
      </c>
      <c r="BL14" s="48">
        <v>0.19</v>
      </c>
      <c r="BM14" s="46">
        <v>1427</v>
      </c>
      <c r="BN14" s="48">
        <v>0.14000000000000001</v>
      </c>
      <c r="BO14" s="48">
        <v>0</v>
      </c>
      <c r="BP14" s="48">
        <v>0</v>
      </c>
    </row>
    <row r="15" spans="1:68" s="22" customFormat="1" x14ac:dyDescent="0.3">
      <c r="A15" s="49" t="s">
        <v>13</v>
      </c>
      <c r="B15" s="20" t="s">
        <v>1721</v>
      </c>
      <c r="C15" s="185">
        <f t="shared" si="0"/>
        <v>3.1000000000000003E-2</v>
      </c>
      <c r="D15" s="62">
        <v>90.19</v>
      </c>
      <c r="E15" s="98" t="str">
        <f t="shared" si="1"/>
        <v>Broad VBM, if Voter asks</v>
      </c>
      <c r="F15" s="62" t="str">
        <f>ncsl!C15</f>
        <v>Yes</v>
      </c>
      <c r="G15" s="62" t="str">
        <f>ncsl!D15</f>
        <v>Neither</v>
      </c>
      <c r="H15" s="46">
        <v>3951876</v>
      </c>
      <c r="I15" s="46">
        <v>281490</v>
      </c>
      <c r="J15" s="46">
        <v>242661</v>
      </c>
      <c r="K15" s="48">
        <v>86.21</v>
      </c>
      <c r="L15" s="46">
        <v>218858</v>
      </c>
      <c r="M15" s="56">
        <v>90.19</v>
      </c>
      <c r="N15" s="46">
        <v>7512</v>
      </c>
      <c r="O15" s="47">
        <v>3.1</v>
      </c>
      <c r="P15" s="186">
        <v>3.1000000000000003E-2</v>
      </c>
      <c r="Q15" s="46">
        <v>16291</v>
      </c>
      <c r="R15" s="48">
        <v>6.71</v>
      </c>
      <c r="S15" s="46">
        <v>1893368</v>
      </c>
      <c r="T15" s="48">
        <v>47.91</v>
      </c>
      <c r="U15" s="51" t="s">
        <v>13</v>
      </c>
      <c r="V15" s="9" t="str">
        <f t="shared" si="2"/>
        <v>81%bmd</v>
      </c>
      <c r="W15" s="383" t="s">
        <v>1914</v>
      </c>
      <c r="X15" s="50" t="s">
        <v>1768</v>
      </c>
      <c r="Y15" s="193">
        <f t="shared" si="3"/>
        <v>0</v>
      </c>
      <c r="Z15" s="46">
        <v>28028</v>
      </c>
      <c r="AA15" s="46">
        <v>27324</v>
      </c>
      <c r="AB15" s="47">
        <v>97.49</v>
      </c>
      <c r="AC15" s="48">
        <v>0</v>
      </c>
      <c r="AD15" s="48">
        <v>0</v>
      </c>
      <c r="AE15" s="48">
        <v>0</v>
      </c>
      <c r="AF15" s="48">
        <v>0</v>
      </c>
      <c r="AG15" s="48">
        <v>704</v>
      </c>
      <c r="AH15" s="47">
        <v>2.5099999999999998</v>
      </c>
      <c r="AI15" s="51" t="s">
        <v>13</v>
      </c>
      <c r="AJ15" s="46">
        <v>478295</v>
      </c>
      <c r="AK15" s="48">
        <v>7.43</v>
      </c>
      <c r="AL15" s="46">
        <v>36452</v>
      </c>
      <c r="AM15" s="48">
        <v>7.62</v>
      </c>
      <c r="AN15" s="46">
        <v>3401</v>
      </c>
      <c r="AO15" s="48">
        <v>0.71</v>
      </c>
      <c r="AP15" s="46">
        <v>73292</v>
      </c>
      <c r="AQ15" s="48">
        <v>15.32</v>
      </c>
      <c r="AR15" s="46">
        <v>365150</v>
      </c>
      <c r="AS15" s="48">
        <v>76.34</v>
      </c>
      <c r="AT15" s="48">
        <v>0</v>
      </c>
      <c r="AU15" s="48">
        <v>0</v>
      </c>
      <c r="AV15" s="48">
        <v>0</v>
      </c>
      <c r="AW15" s="48">
        <v>0</v>
      </c>
      <c r="AX15" s="51" t="s">
        <v>163</v>
      </c>
      <c r="AY15" s="46">
        <v>797124</v>
      </c>
      <c r="AZ15" s="48">
        <v>11.48</v>
      </c>
      <c r="BA15" s="46">
        <v>11865</v>
      </c>
      <c r="BB15" s="48">
        <v>1.49</v>
      </c>
      <c r="BC15" s="46">
        <v>126036</v>
      </c>
      <c r="BD15" s="48">
        <v>15.81</v>
      </c>
      <c r="BE15" s="46">
        <v>524654</v>
      </c>
      <c r="BF15" s="48">
        <v>65.819999999999993</v>
      </c>
      <c r="BG15" s="46">
        <v>3048</v>
      </c>
      <c r="BH15" s="48">
        <v>0.38</v>
      </c>
      <c r="BI15" s="46">
        <v>68249</v>
      </c>
      <c r="BJ15" s="48">
        <v>8.56</v>
      </c>
      <c r="BK15" s="48">
        <v>47</v>
      </c>
      <c r="BL15" s="48">
        <v>0.01</v>
      </c>
      <c r="BM15" s="46">
        <v>63225</v>
      </c>
      <c r="BN15" s="48">
        <v>7.93</v>
      </c>
      <c r="BO15" s="48">
        <v>0</v>
      </c>
      <c r="BP15" s="48">
        <v>0</v>
      </c>
    </row>
    <row r="16" spans="1:68" s="22" customFormat="1" x14ac:dyDescent="0.3">
      <c r="A16" s="49" t="s">
        <v>14</v>
      </c>
      <c r="B16" s="20" t="s">
        <v>1712</v>
      </c>
      <c r="C16" s="185">
        <f t="shared" si="0"/>
        <v>7.3000000000000001E-3</v>
      </c>
      <c r="D16" s="62">
        <v>5.62</v>
      </c>
      <c r="E16" s="98" t="str">
        <f t="shared" si="1"/>
        <v>Broad VBM, Ballot sent to all</v>
      </c>
      <c r="F16" s="62" t="str">
        <f>ncsl!C16</f>
        <v>Yes</v>
      </c>
      <c r="G16" s="62" t="str">
        <f>ncsl!D16</f>
        <v>Ballot</v>
      </c>
      <c r="H16" s="46">
        <v>398657</v>
      </c>
      <c r="I16" s="46">
        <v>286317</v>
      </c>
      <c r="J16" s="46">
        <v>224492</v>
      </c>
      <c r="K16" s="48">
        <v>78.41</v>
      </c>
      <c r="L16" s="46">
        <v>12616</v>
      </c>
      <c r="M16" s="56">
        <v>5.62</v>
      </c>
      <c r="N16" s="46">
        <v>1638</v>
      </c>
      <c r="O16" s="47">
        <v>0.73</v>
      </c>
      <c r="P16" s="186">
        <v>7.3000000000000001E-3</v>
      </c>
      <c r="Q16" s="46">
        <v>210238</v>
      </c>
      <c r="R16" s="48">
        <v>93.65</v>
      </c>
      <c r="S16" s="46">
        <v>28300</v>
      </c>
      <c r="T16" s="48">
        <v>7.1</v>
      </c>
      <c r="U16" s="51" t="s">
        <v>14</v>
      </c>
      <c r="V16" s="9" t="str">
        <f t="shared" si="2"/>
        <v>51%bmd</v>
      </c>
      <c r="W16" s="383" t="s">
        <v>1920</v>
      </c>
      <c r="X16" s="50"/>
      <c r="Y16" s="193">
        <f t="shared" si="3"/>
        <v>0</v>
      </c>
      <c r="Z16" s="48">
        <v>674</v>
      </c>
      <c r="AA16" s="48">
        <v>0</v>
      </c>
      <c r="AB16" s="47">
        <v>0</v>
      </c>
      <c r="AC16" s="48">
        <v>353</v>
      </c>
      <c r="AD16" s="48">
        <v>52.37</v>
      </c>
      <c r="AE16" s="48">
        <v>0</v>
      </c>
      <c r="AF16" s="48">
        <v>0</v>
      </c>
      <c r="AG16" s="48">
        <v>321</v>
      </c>
      <c r="AH16" s="47">
        <v>47.63</v>
      </c>
      <c r="AI16" s="51" t="s">
        <v>14</v>
      </c>
      <c r="AJ16" s="46">
        <v>795026</v>
      </c>
      <c r="AK16" s="48">
        <v>111.54</v>
      </c>
      <c r="AL16" s="48">
        <v>0</v>
      </c>
      <c r="AM16" s="48">
        <v>0</v>
      </c>
      <c r="AN16" s="48">
        <v>0</v>
      </c>
      <c r="AO16" s="48">
        <v>0</v>
      </c>
      <c r="AP16" s="48">
        <v>340</v>
      </c>
      <c r="AQ16" s="48">
        <v>0.04</v>
      </c>
      <c r="AR16" s="46">
        <v>794686</v>
      </c>
      <c r="AS16" s="48">
        <v>99.96</v>
      </c>
      <c r="AT16" s="48">
        <v>0</v>
      </c>
      <c r="AU16" s="48">
        <v>0</v>
      </c>
      <c r="AV16" s="48">
        <v>0</v>
      </c>
      <c r="AW16" s="48">
        <v>0</v>
      </c>
      <c r="AX16" s="51" t="s">
        <v>14</v>
      </c>
      <c r="AY16" s="46">
        <v>30976</v>
      </c>
      <c r="AZ16" s="48">
        <v>4.09</v>
      </c>
      <c r="BA16" s="46">
        <v>3651</v>
      </c>
      <c r="BB16" s="48">
        <v>11.79</v>
      </c>
      <c r="BC16" s="46">
        <v>25690</v>
      </c>
      <c r="BD16" s="48">
        <v>82.94</v>
      </c>
      <c r="BE16" s="48">
        <v>0</v>
      </c>
      <c r="BF16" s="48">
        <v>0</v>
      </c>
      <c r="BG16" s="46">
        <v>1523</v>
      </c>
      <c r="BH16" s="48">
        <v>4.92</v>
      </c>
      <c r="BI16" s="48">
        <v>72</v>
      </c>
      <c r="BJ16" s="48">
        <v>0.23</v>
      </c>
      <c r="BK16" s="48">
        <v>0</v>
      </c>
      <c r="BL16" s="48">
        <v>0</v>
      </c>
      <c r="BM16" s="48">
        <v>40</v>
      </c>
      <c r="BN16" s="48">
        <v>0.13</v>
      </c>
      <c r="BO16" s="48">
        <v>0</v>
      </c>
      <c r="BP16" s="48">
        <v>0</v>
      </c>
    </row>
    <row r="17" spans="1:68" s="22" customFormat="1" ht="12.6" customHeight="1" x14ac:dyDescent="0.3">
      <c r="A17" s="57" t="s">
        <v>15</v>
      </c>
      <c r="B17" s="21" t="s">
        <v>1722</v>
      </c>
      <c r="C17" s="185">
        <f t="shared" si="0"/>
        <v>1.5600000000000001E-2</v>
      </c>
      <c r="D17" s="62">
        <v>95.64</v>
      </c>
      <c r="E17" s="98" t="str">
        <f t="shared" si="1"/>
        <v>Broad VBM, if Voter asks</v>
      </c>
      <c r="F17" s="62" t="str">
        <f>ncsl!C17</f>
        <v>Yes</v>
      </c>
      <c r="G17" s="62" t="str">
        <f>ncsl!D17</f>
        <v>Neither</v>
      </c>
      <c r="H17" s="46">
        <v>612582</v>
      </c>
      <c r="I17" s="46">
        <v>81172</v>
      </c>
      <c r="J17" s="46">
        <v>76197</v>
      </c>
      <c r="K17" s="48">
        <v>93.87</v>
      </c>
      <c r="L17" s="46">
        <v>72872</v>
      </c>
      <c r="M17" s="56">
        <v>95.64</v>
      </c>
      <c r="N17" s="46">
        <v>1188</v>
      </c>
      <c r="O17" s="47">
        <v>1.56</v>
      </c>
      <c r="P17" s="186">
        <v>1.5600000000000001E-2</v>
      </c>
      <c r="Q17" s="46">
        <v>2137</v>
      </c>
      <c r="R17" s="48">
        <v>2.8</v>
      </c>
      <c r="S17" s="46">
        <v>166195</v>
      </c>
      <c r="T17" s="48">
        <v>27.13</v>
      </c>
      <c r="U17" s="51" t="s">
        <v>15</v>
      </c>
      <c r="V17" s="9" t="str">
        <f t="shared" si="2"/>
        <v>48%bmd</v>
      </c>
      <c r="W17" s="383" t="s">
        <v>1917</v>
      </c>
      <c r="X17" s="50"/>
      <c r="Y17" s="193">
        <f t="shared" si="3"/>
        <v>1.1045197740112995</v>
      </c>
      <c r="Z17" s="46">
        <v>1564</v>
      </c>
      <c r="AA17" s="48">
        <v>0</v>
      </c>
      <c r="AB17" s="47">
        <v>0</v>
      </c>
      <c r="AC17" s="48">
        <v>74</v>
      </c>
      <c r="AD17" s="48">
        <v>4.7300000000000004</v>
      </c>
      <c r="AE17" s="48">
        <v>782</v>
      </c>
      <c r="AF17" s="48">
        <v>50</v>
      </c>
      <c r="AG17" s="48">
        <v>708</v>
      </c>
      <c r="AH17" s="47">
        <v>45.27</v>
      </c>
      <c r="AI17" s="51" t="s">
        <v>114</v>
      </c>
      <c r="AJ17" s="46">
        <v>106420</v>
      </c>
      <c r="AK17" s="48">
        <v>11.6</v>
      </c>
      <c r="AL17" s="48" t="s">
        <v>4</v>
      </c>
      <c r="AM17" s="48" t="s">
        <v>4</v>
      </c>
      <c r="AN17" s="48" t="s">
        <v>4</v>
      </c>
      <c r="AO17" s="48" t="s">
        <v>4</v>
      </c>
      <c r="AP17" s="48" t="s">
        <v>4</v>
      </c>
      <c r="AQ17" s="48" t="s">
        <v>4</v>
      </c>
      <c r="AR17" s="48" t="s">
        <v>4</v>
      </c>
      <c r="AS17" s="48" t="s">
        <v>4</v>
      </c>
      <c r="AT17" s="48">
        <v>0</v>
      </c>
      <c r="AU17" s="48">
        <v>0</v>
      </c>
      <c r="AV17" s="46">
        <v>106420</v>
      </c>
      <c r="AW17" s="48">
        <v>100</v>
      </c>
      <c r="AX17" s="51" t="s">
        <v>15</v>
      </c>
      <c r="AY17" s="46">
        <v>106420</v>
      </c>
      <c r="AZ17" s="48">
        <v>11.6</v>
      </c>
      <c r="BA17" s="46">
        <v>3955</v>
      </c>
      <c r="BB17" s="48">
        <v>3.72</v>
      </c>
      <c r="BC17" s="46">
        <v>13662</v>
      </c>
      <c r="BD17" s="48">
        <v>12.84</v>
      </c>
      <c r="BE17" s="46">
        <v>86223</v>
      </c>
      <c r="BF17" s="48">
        <v>81.02</v>
      </c>
      <c r="BG17" s="48">
        <v>300</v>
      </c>
      <c r="BH17" s="48">
        <v>0.28000000000000003</v>
      </c>
      <c r="BI17" s="48">
        <v>973</v>
      </c>
      <c r="BJ17" s="48">
        <v>0.91</v>
      </c>
      <c r="BK17" s="48" t="s">
        <v>4</v>
      </c>
      <c r="BL17" s="48" t="s">
        <v>4</v>
      </c>
      <c r="BM17" s="46">
        <v>1307</v>
      </c>
      <c r="BN17" s="48">
        <v>1.23</v>
      </c>
      <c r="BO17" s="48">
        <v>0</v>
      </c>
      <c r="BP17" s="48">
        <v>0</v>
      </c>
    </row>
    <row r="18" spans="1:68" s="22" customFormat="1" x14ac:dyDescent="0.3">
      <c r="A18" s="57" t="s">
        <v>16</v>
      </c>
      <c r="B18" s="21" t="s">
        <v>1741</v>
      </c>
      <c r="C18" s="185">
        <f t="shared" si="0"/>
        <v>2.1700000000000001E-2</v>
      </c>
      <c r="D18" s="62">
        <v>103.06</v>
      </c>
      <c r="E18" s="98" t="str">
        <f t="shared" si="1"/>
        <v>Broad VBM, Applic.sent to all</v>
      </c>
      <c r="F18" s="62" t="str">
        <f>ncsl!C18</f>
        <v>Yes</v>
      </c>
      <c r="G18" s="62" t="str">
        <f>ncsl!D18</f>
        <v>Application</v>
      </c>
      <c r="H18" s="46">
        <v>4751180</v>
      </c>
      <c r="I18" s="46">
        <v>496345</v>
      </c>
      <c r="J18" s="46">
        <v>417092</v>
      </c>
      <c r="K18" s="48">
        <v>84.03</v>
      </c>
      <c r="L18" s="46">
        <v>429874</v>
      </c>
      <c r="M18" s="56">
        <v>103.06</v>
      </c>
      <c r="N18" s="46">
        <v>9056</v>
      </c>
      <c r="O18" s="47">
        <v>2.17</v>
      </c>
      <c r="P18" s="186">
        <v>2.1700000000000001E-2</v>
      </c>
      <c r="Q18" s="46">
        <v>-21838</v>
      </c>
      <c r="R18" s="48">
        <v>-5.24</v>
      </c>
      <c r="S18" s="46">
        <v>1078372</v>
      </c>
      <c r="T18" s="48">
        <v>22.7</v>
      </c>
      <c r="U18" s="51" t="s">
        <v>16</v>
      </c>
      <c r="V18" s="9" t="str">
        <f t="shared" si="2"/>
        <v>57%bmd</v>
      </c>
      <c r="W18" s="383" t="s">
        <v>1917</v>
      </c>
      <c r="X18" s="50"/>
      <c r="Y18" s="193">
        <f t="shared" si="3"/>
        <v>0.32950819672131149</v>
      </c>
      <c r="Z18" s="46">
        <v>21386</v>
      </c>
      <c r="AA18" s="48">
        <v>0</v>
      </c>
      <c r="AB18" s="47">
        <v>0</v>
      </c>
      <c r="AC18" s="46">
        <v>10843</v>
      </c>
      <c r="AD18" s="48">
        <v>50.7</v>
      </c>
      <c r="AE18" s="46">
        <v>2613</v>
      </c>
      <c r="AF18" s="48">
        <v>12.22</v>
      </c>
      <c r="AG18" s="46">
        <v>7930</v>
      </c>
      <c r="AH18" s="47">
        <v>37.08</v>
      </c>
      <c r="AI18" s="51" t="s">
        <v>16</v>
      </c>
      <c r="AJ18" s="46">
        <v>585296</v>
      </c>
      <c r="AK18" s="48">
        <v>7.23</v>
      </c>
      <c r="AL18" s="46">
        <v>92643</v>
      </c>
      <c r="AM18" s="48">
        <v>15.83</v>
      </c>
      <c r="AN18" s="46">
        <v>205078</v>
      </c>
      <c r="AO18" s="48">
        <v>35.04</v>
      </c>
      <c r="AP18" s="46">
        <v>83927</v>
      </c>
      <c r="AQ18" s="48">
        <v>14.34</v>
      </c>
      <c r="AR18" s="46">
        <v>203648</v>
      </c>
      <c r="AS18" s="48">
        <v>34.79</v>
      </c>
      <c r="AT18" s="48">
        <v>0</v>
      </c>
      <c r="AU18" s="48">
        <v>0</v>
      </c>
      <c r="AV18" s="48">
        <v>0</v>
      </c>
      <c r="AW18" s="48">
        <v>0</v>
      </c>
      <c r="AX18" s="51" t="s">
        <v>16</v>
      </c>
      <c r="AY18" s="46">
        <v>866679</v>
      </c>
      <c r="AZ18" s="48">
        <v>9.9</v>
      </c>
      <c r="BA18" s="46">
        <v>307842</v>
      </c>
      <c r="BB18" s="48">
        <v>35.520000000000003</v>
      </c>
      <c r="BC18" s="46">
        <v>122941</v>
      </c>
      <c r="BD18" s="48">
        <v>14.19</v>
      </c>
      <c r="BE18" s="46">
        <v>352867</v>
      </c>
      <c r="BF18" s="48">
        <v>40.71</v>
      </c>
      <c r="BG18" s="46">
        <v>2279</v>
      </c>
      <c r="BH18" s="48">
        <v>0.26</v>
      </c>
      <c r="BI18" s="48" t="s">
        <v>4</v>
      </c>
      <c r="BJ18" s="48" t="s">
        <v>4</v>
      </c>
      <c r="BK18" s="48" t="s">
        <v>4</v>
      </c>
      <c r="BL18" s="48" t="s">
        <v>4</v>
      </c>
      <c r="BM18" s="46">
        <v>80750</v>
      </c>
      <c r="BN18" s="48">
        <v>9.32</v>
      </c>
      <c r="BO18" s="48">
        <v>0</v>
      </c>
      <c r="BP18" s="48">
        <v>0</v>
      </c>
    </row>
    <row r="19" spans="1:68" s="22" customFormat="1" x14ac:dyDescent="0.3">
      <c r="A19" s="57" t="s">
        <v>17</v>
      </c>
      <c r="B19" s="21" t="s">
        <v>1740</v>
      </c>
      <c r="C19" s="185">
        <f t="shared" si="0"/>
        <v>4.5000000000000005E-3</v>
      </c>
      <c r="D19" s="62">
        <v>98.4</v>
      </c>
      <c r="E19" s="98" t="str">
        <f t="shared" si="1"/>
        <v>VBM for limited reasons</v>
      </c>
      <c r="F19" s="62" t="str">
        <f>ncsl!C19</f>
        <v>No</v>
      </c>
      <c r="G19" s="62" t="str">
        <f>ncsl!D19</f>
        <v>Neither</v>
      </c>
      <c r="H19" s="46">
        <v>2933234</v>
      </c>
      <c r="I19" s="46">
        <v>766722</v>
      </c>
      <c r="J19" s="46">
        <v>762511</v>
      </c>
      <c r="K19" s="48">
        <v>99.45</v>
      </c>
      <c r="L19" s="46">
        <v>750339</v>
      </c>
      <c r="M19" s="56">
        <v>98.4</v>
      </c>
      <c r="N19" s="46">
        <v>3413</v>
      </c>
      <c r="O19" s="47">
        <v>0.45</v>
      </c>
      <c r="P19" s="186">
        <v>4.5000000000000005E-3</v>
      </c>
      <c r="Q19" s="46">
        <v>8759</v>
      </c>
      <c r="R19" s="48">
        <v>1.1499999999999999</v>
      </c>
      <c r="S19" s="46">
        <v>616016</v>
      </c>
      <c r="T19" s="48">
        <v>21</v>
      </c>
      <c r="U19" s="51" t="s">
        <v>17</v>
      </c>
      <c r="V19" s="9" t="str">
        <f t="shared" si="2"/>
        <v>53%dre,10%bmd</v>
      </c>
      <c r="W19" s="383" t="s">
        <v>1928</v>
      </c>
      <c r="X19" s="50"/>
      <c r="Y19" s="193">
        <f t="shared" si="3"/>
        <v>0.81183611532625188</v>
      </c>
      <c r="Z19" s="46">
        <v>8252</v>
      </c>
      <c r="AA19" s="46">
        <v>5864</v>
      </c>
      <c r="AB19" s="47">
        <v>71.06</v>
      </c>
      <c r="AC19" s="48">
        <v>0</v>
      </c>
      <c r="AD19" s="48">
        <v>0</v>
      </c>
      <c r="AE19" s="46">
        <v>1070</v>
      </c>
      <c r="AF19" s="48">
        <v>12.97</v>
      </c>
      <c r="AG19" s="46">
        <v>1318</v>
      </c>
      <c r="AH19" s="47">
        <v>15.97</v>
      </c>
      <c r="AI19" s="51" t="s">
        <v>115</v>
      </c>
      <c r="AJ19" s="48" t="s">
        <v>4</v>
      </c>
      <c r="AK19" s="48" t="s">
        <v>4</v>
      </c>
      <c r="AL19" s="48" t="s">
        <v>4</v>
      </c>
      <c r="AM19" s="48" t="s">
        <v>4</v>
      </c>
      <c r="AN19" s="48" t="s">
        <v>4</v>
      </c>
      <c r="AO19" s="48" t="s">
        <v>4</v>
      </c>
      <c r="AP19" s="48" t="s">
        <v>4</v>
      </c>
      <c r="AQ19" s="48" t="s">
        <v>4</v>
      </c>
      <c r="AR19" s="48" t="s">
        <v>4</v>
      </c>
      <c r="AS19" s="48" t="s">
        <v>4</v>
      </c>
      <c r="AT19" s="48">
        <v>0</v>
      </c>
      <c r="AU19" s="48" t="s">
        <v>4</v>
      </c>
      <c r="AV19" s="48" t="s">
        <v>4</v>
      </c>
      <c r="AW19" s="48" t="s">
        <v>4</v>
      </c>
      <c r="AX19" s="51" t="s">
        <v>115</v>
      </c>
      <c r="AY19" s="46">
        <v>1292252</v>
      </c>
      <c r="AZ19" s="48">
        <v>28.72</v>
      </c>
      <c r="BA19" s="46">
        <v>11832</v>
      </c>
      <c r="BB19" s="48">
        <v>0.92</v>
      </c>
      <c r="BC19" s="46">
        <v>73814</v>
      </c>
      <c r="BD19" s="48">
        <v>5.71</v>
      </c>
      <c r="BE19" s="46">
        <v>452238</v>
      </c>
      <c r="BF19" s="48">
        <v>35</v>
      </c>
      <c r="BG19" s="48" t="s">
        <v>4</v>
      </c>
      <c r="BH19" s="48" t="s">
        <v>4</v>
      </c>
      <c r="BI19" s="46">
        <v>5468</v>
      </c>
      <c r="BJ19" s="48">
        <v>0.42</v>
      </c>
      <c r="BK19" s="48" t="s">
        <v>4</v>
      </c>
      <c r="BL19" s="48" t="s">
        <v>4</v>
      </c>
      <c r="BM19" s="46">
        <v>5996</v>
      </c>
      <c r="BN19" s="48">
        <v>0.46</v>
      </c>
      <c r="BO19" s="46">
        <v>742904</v>
      </c>
      <c r="BP19" s="48">
        <v>57.49</v>
      </c>
    </row>
    <row r="20" spans="1:68" s="22" customFormat="1" x14ac:dyDescent="0.3">
      <c r="A20" s="57" t="s">
        <v>62</v>
      </c>
      <c r="B20" s="21" t="s">
        <v>1739</v>
      </c>
      <c r="C20" s="185" t="str">
        <f t="shared" si="0"/>
        <v>No signature checks</v>
      </c>
      <c r="D20" s="62" t="s">
        <v>202</v>
      </c>
      <c r="E20" s="98" t="str">
        <f t="shared" si="1"/>
        <v>Broad VBM, Applic.sent to all</v>
      </c>
      <c r="F20" s="62" t="str">
        <f>ncsl!C20</f>
        <v>Yes</v>
      </c>
      <c r="G20" s="62" t="str">
        <f>ncsl!D20</f>
        <v>Application</v>
      </c>
      <c r="H20" s="46">
        <v>1334279</v>
      </c>
      <c r="I20" s="46">
        <v>358659</v>
      </c>
      <c r="J20" s="46">
        <v>325098</v>
      </c>
      <c r="K20" s="48">
        <v>90.64</v>
      </c>
      <c r="L20" s="46">
        <v>310563</v>
      </c>
      <c r="M20" s="56">
        <v>95.53</v>
      </c>
      <c r="N20" s="46">
        <v>5098</v>
      </c>
      <c r="O20" s="47">
        <v>1.57</v>
      </c>
      <c r="P20" s="186" t="s">
        <v>202</v>
      </c>
      <c r="Q20" s="46">
        <v>9437</v>
      </c>
      <c r="R20" s="48">
        <v>2.9</v>
      </c>
      <c r="S20" s="48" t="s">
        <v>4</v>
      </c>
      <c r="T20" s="48" t="s">
        <v>4</v>
      </c>
      <c r="U20" s="51" t="s">
        <v>18</v>
      </c>
      <c r="V20" s="9" t="str">
        <f t="shared" si="2"/>
        <v>38%bmd</v>
      </c>
      <c r="W20" s="383" t="s">
        <v>1917</v>
      </c>
      <c r="X20" s="50"/>
      <c r="Y20" s="193">
        <f t="shared" si="3"/>
        <v>0.99290780141843971</v>
      </c>
      <c r="Z20" s="46">
        <v>3372</v>
      </c>
      <c r="AA20" s="48">
        <v>0</v>
      </c>
      <c r="AB20" s="47">
        <v>0</v>
      </c>
      <c r="AC20" s="48">
        <v>0</v>
      </c>
      <c r="AD20" s="48">
        <v>0</v>
      </c>
      <c r="AE20" s="46">
        <v>1680</v>
      </c>
      <c r="AF20" s="48">
        <v>49.82</v>
      </c>
      <c r="AG20" s="46">
        <v>1692</v>
      </c>
      <c r="AH20" s="47">
        <v>50.18</v>
      </c>
      <c r="AI20" s="51" t="s">
        <v>116</v>
      </c>
      <c r="AJ20" s="46">
        <v>204815</v>
      </c>
      <c r="AK20" s="48">
        <v>10.050000000000001</v>
      </c>
      <c r="AL20" s="48" t="s">
        <v>4</v>
      </c>
      <c r="AM20" s="48" t="s">
        <v>4</v>
      </c>
      <c r="AN20" s="48" t="s">
        <v>4</v>
      </c>
      <c r="AO20" s="48" t="s">
        <v>4</v>
      </c>
      <c r="AP20" s="48" t="s">
        <v>4</v>
      </c>
      <c r="AQ20" s="48" t="s">
        <v>4</v>
      </c>
      <c r="AR20" s="46">
        <v>137011</v>
      </c>
      <c r="AS20" s="48">
        <v>66.900000000000006</v>
      </c>
      <c r="AT20" s="48">
        <v>0</v>
      </c>
      <c r="AU20" s="48">
        <v>0</v>
      </c>
      <c r="AV20" s="46">
        <v>67804</v>
      </c>
      <c r="AW20" s="48">
        <v>33.1</v>
      </c>
      <c r="AX20" s="51" t="s">
        <v>18</v>
      </c>
      <c r="AY20" s="46">
        <v>87562</v>
      </c>
      <c r="AZ20" s="48">
        <v>3.99</v>
      </c>
      <c r="BA20" s="46">
        <v>34623</v>
      </c>
      <c r="BB20" s="48">
        <v>39.54</v>
      </c>
      <c r="BC20" s="46">
        <v>46327</v>
      </c>
      <c r="BD20" s="48">
        <v>52.91</v>
      </c>
      <c r="BE20" s="48">
        <v>929</v>
      </c>
      <c r="BF20" s="48">
        <v>1.06</v>
      </c>
      <c r="BG20" s="48">
        <v>743</v>
      </c>
      <c r="BH20" s="48">
        <v>0.85</v>
      </c>
      <c r="BI20" s="46">
        <v>4885</v>
      </c>
      <c r="BJ20" s="48">
        <v>5.58</v>
      </c>
      <c r="BK20" s="48">
        <v>55</v>
      </c>
      <c r="BL20" s="48">
        <v>0.06</v>
      </c>
      <c r="BM20" s="48">
        <v>0</v>
      </c>
      <c r="BN20" s="48">
        <v>0</v>
      </c>
      <c r="BO20" s="48">
        <v>0</v>
      </c>
      <c r="BP20" s="48">
        <v>0</v>
      </c>
    </row>
    <row r="21" spans="1:68" s="22" customFormat="1" x14ac:dyDescent="0.3">
      <c r="A21" s="49" t="s">
        <v>19</v>
      </c>
      <c r="B21" s="22" t="s">
        <v>1738</v>
      </c>
      <c r="C21" s="185">
        <f t="shared" si="0"/>
        <v>1.0900000000000002E-2</v>
      </c>
      <c r="D21" s="62">
        <v>98.78</v>
      </c>
      <c r="E21" s="98" t="str">
        <f t="shared" si="1"/>
        <v>Broad VBM, if Voter asks</v>
      </c>
      <c r="F21" s="62" t="str">
        <f>ncsl!C21</f>
        <v>Yes</v>
      </c>
      <c r="G21" s="62" t="str">
        <f>ncsl!D21</f>
        <v>Neither</v>
      </c>
      <c r="H21" s="46">
        <v>1070221</v>
      </c>
      <c r="I21" s="46">
        <v>191602</v>
      </c>
      <c r="J21" s="46">
        <v>172743</v>
      </c>
      <c r="K21" s="48">
        <v>90.16</v>
      </c>
      <c r="L21" s="46">
        <v>170641</v>
      </c>
      <c r="M21" s="56">
        <v>98.78</v>
      </c>
      <c r="N21" s="46">
        <v>1879</v>
      </c>
      <c r="O21" s="47">
        <v>1.0900000000000001</v>
      </c>
      <c r="P21" s="186">
        <v>1.0900000000000002E-2</v>
      </c>
      <c r="Q21" s="48">
        <v>223</v>
      </c>
      <c r="R21" s="48">
        <v>0.13</v>
      </c>
      <c r="S21" s="46">
        <v>250114</v>
      </c>
      <c r="T21" s="48">
        <v>23.37</v>
      </c>
      <c r="U21" s="51" t="s">
        <v>19</v>
      </c>
      <c r="V21" s="9" t="str">
        <f t="shared" si="2"/>
        <v>60%bmd</v>
      </c>
      <c r="W21" s="383" t="s">
        <v>1923</v>
      </c>
      <c r="X21" s="50"/>
      <c r="Y21" s="193">
        <f t="shared" si="3"/>
        <v>4.6810073452256038</v>
      </c>
      <c r="Z21" s="46">
        <v>6365</v>
      </c>
      <c r="AA21" s="48">
        <v>894</v>
      </c>
      <c r="AB21" s="47">
        <v>14.05</v>
      </c>
      <c r="AC21" s="48">
        <v>57</v>
      </c>
      <c r="AD21" s="48">
        <v>0.9</v>
      </c>
      <c r="AE21" s="46">
        <v>4461</v>
      </c>
      <c r="AF21" s="48">
        <v>70.09</v>
      </c>
      <c r="AG21" s="48">
        <v>953</v>
      </c>
      <c r="AH21" s="47">
        <v>14.97</v>
      </c>
      <c r="AI21" s="51" t="s">
        <v>117</v>
      </c>
      <c r="AJ21" s="46">
        <v>228732</v>
      </c>
      <c r="AK21" s="48">
        <v>13.69</v>
      </c>
      <c r="AL21" s="46">
        <v>14750</v>
      </c>
      <c r="AM21" s="48">
        <v>6.45</v>
      </c>
      <c r="AN21" s="46">
        <v>32535</v>
      </c>
      <c r="AO21" s="48">
        <v>14.22</v>
      </c>
      <c r="AP21" s="46">
        <v>13888</v>
      </c>
      <c r="AQ21" s="48">
        <v>6.07</v>
      </c>
      <c r="AR21" s="46">
        <v>169596</v>
      </c>
      <c r="AS21" s="48">
        <v>74.150000000000006</v>
      </c>
      <c r="AT21" s="48">
        <v>0</v>
      </c>
      <c r="AU21" s="48">
        <v>0</v>
      </c>
      <c r="AV21" s="46">
        <v>-2037</v>
      </c>
      <c r="AW21" s="48">
        <v>-0.89</v>
      </c>
      <c r="AX21" s="51" t="s">
        <v>19</v>
      </c>
      <c r="AY21" s="46">
        <v>148064</v>
      </c>
      <c r="AZ21" s="48">
        <v>8.07</v>
      </c>
      <c r="BA21" s="46">
        <v>29396</v>
      </c>
      <c r="BB21" s="48">
        <v>19.850000000000001</v>
      </c>
      <c r="BC21" s="46">
        <v>39529</v>
      </c>
      <c r="BD21" s="48">
        <v>26.7</v>
      </c>
      <c r="BE21" s="46">
        <v>69200</v>
      </c>
      <c r="BF21" s="48">
        <v>46.74</v>
      </c>
      <c r="BG21" s="48">
        <v>518</v>
      </c>
      <c r="BH21" s="48">
        <v>0.35</v>
      </c>
      <c r="BI21" s="46">
        <v>3889</v>
      </c>
      <c r="BJ21" s="48">
        <v>2.63</v>
      </c>
      <c r="BK21" s="48">
        <v>45</v>
      </c>
      <c r="BL21" s="48">
        <v>0.03</v>
      </c>
      <c r="BM21" s="46">
        <v>5398</v>
      </c>
      <c r="BN21" s="48">
        <v>3.65</v>
      </c>
      <c r="BO21" s="48">
        <v>89</v>
      </c>
      <c r="BP21" s="48">
        <v>0.06</v>
      </c>
    </row>
    <row r="22" spans="1:68" s="22" customFormat="1" x14ac:dyDescent="0.3">
      <c r="A22" s="49" t="s">
        <v>20</v>
      </c>
      <c r="B22" s="22" t="s">
        <v>1737</v>
      </c>
      <c r="C22" s="185">
        <f t="shared" si="0"/>
        <v>6.8000000000000005E-2</v>
      </c>
      <c r="D22" s="62">
        <v>92.78</v>
      </c>
      <c r="E22" s="98" t="str">
        <f t="shared" si="1"/>
        <v>Broad VBM, if Voter asks</v>
      </c>
      <c r="F22" s="62">
        <f>ncsl!C22</f>
        <v>2020</v>
      </c>
      <c r="G22" s="62" t="str">
        <f>ncsl!D22</f>
        <v>Neither</v>
      </c>
      <c r="H22" s="46">
        <v>1619587</v>
      </c>
      <c r="I22" s="46">
        <v>29244</v>
      </c>
      <c r="J22" s="46">
        <v>25837</v>
      </c>
      <c r="K22" s="48">
        <v>88.35</v>
      </c>
      <c r="L22" s="46">
        <v>23971</v>
      </c>
      <c r="M22" s="56">
        <v>92.78</v>
      </c>
      <c r="N22" s="46">
        <v>1756</v>
      </c>
      <c r="O22" s="47">
        <v>6.8</v>
      </c>
      <c r="P22" s="186">
        <v>6.8000000000000005E-2</v>
      </c>
      <c r="Q22" s="48">
        <v>110</v>
      </c>
      <c r="R22" s="48">
        <v>0.43</v>
      </c>
      <c r="S22" s="46">
        <v>64407</v>
      </c>
      <c r="T22" s="48">
        <v>3.98</v>
      </c>
      <c r="U22" s="51" t="s">
        <v>20</v>
      </c>
      <c r="V22" s="9" t="str">
        <f t="shared" si="2"/>
        <v>57%dre,05%bmd</v>
      </c>
      <c r="W22" s="383" t="s">
        <v>1918</v>
      </c>
      <c r="X22" s="50"/>
      <c r="Y22" s="193">
        <f t="shared" si="3"/>
        <v>0.13252122554448137</v>
      </c>
      <c r="Z22" s="46">
        <v>7314</v>
      </c>
      <c r="AA22" s="46">
        <v>4246</v>
      </c>
      <c r="AB22" s="47">
        <v>58.05</v>
      </c>
      <c r="AC22" s="48">
        <v>0</v>
      </c>
      <c r="AD22" s="48">
        <v>0</v>
      </c>
      <c r="AE22" s="48">
        <v>359</v>
      </c>
      <c r="AF22" s="48">
        <v>4.91</v>
      </c>
      <c r="AG22" s="46">
        <v>2709</v>
      </c>
      <c r="AH22" s="47">
        <v>37.04</v>
      </c>
      <c r="AI22" s="51" t="s">
        <v>118</v>
      </c>
      <c r="AJ22" s="46">
        <v>614210</v>
      </c>
      <c r="AK22" s="48">
        <v>18.05</v>
      </c>
      <c r="AL22" s="48" t="s">
        <v>4</v>
      </c>
      <c r="AM22" s="48" t="s">
        <v>4</v>
      </c>
      <c r="AN22" s="48" t="s">
        <v>4</v>
      </c>
      <c r="AO22" s="48" t="s">
        <v>4</v>
      </c>
      <c r="AP22" s="46">
        <v>264472</v>
      </c>
      <c r="AQ22" s="48">
        <v>43.06</v>
      </c>
      <c r="AR22" s="46">
        <v>350535</v>
      </c>
      <c r="AS22" s="48">
        <v>57.07</v>
      </c>
      <c r="AT22" s="48">
        <v>0</v>
      </c>
      <c r="AU22" s="48">
        <v>0</v>
      </c>
      <c r="AV22" s="48">
        <v>-797</v>
      </c>
      <c r="AW22" s="48">
        <v>-0.13</v>
      </c>
      <c r="AX22" s="51" t="s">
        <v>20</v>
      </c>
      <c r="AY22" s="46">
        <v>92710</v>
      </c>
      <c r="AZ22" s="48">
        <v>2.72</v>
      </c>
      <c r="BA22" s="46">
        <v>6875</v>
      </c>
      <c r="BB22" s="48">
        <v>7.42</v>
      </c>
      <c r="BC22" s="46">
        <v>71854</v>
      </c>
      <c r="BD22" s="48">
        <v>77.5</v>
      </c>
      <c r="BE22" s="48">
        <v>0</v>
      </c>
      <c r="BF22" s="48">
        <v>0</v>
      </c>
      <c r="BG22" s="48">
        <v>857</v>
      </c>
      <c r="BH22" s="48">
        <v>0.92</v>
      </c>
      <c r="BI22" s="46">
        <v>11955</v>
      </c>
      <c r="BJ22" s="48">
        <v>12.9</v>
      </c>
      <c r="BK22" s="46">
        <v>1169</v>
      </c>
      <c r="BL22" s="48">
        <v>1.26</v>
      </c>
      <c r="BM22" s="48">
        <v>0</v>
      </c>
      <c r="BN22" s="48">
        <v>0</v>
      </c>
      <c r="BO22" s="48">
        <v>0</v>
      </c>
      <c r="BP22" s="48">
        <v>0</v>
      </c>
    </row>
    <row r="23" spans="1:68" s="22" customFormat="1" x14ac:dyDescent="0.3">
      <c r="A23" s="49" t="s">
        <v>21</v>
      </c>
      <c r="B23" s="22" t="s">
        <v>1736</v>
      </c>
      <c r="C23" s="185">
        <f t="shared" si="0"/>
        <v>5.91E-2</v>
      </c>
      <c r="D23" s="62">
        <v>94.09</v>
      </c>
      <c r="E23" s="98" t="str">
        <f t="shared" si="1"/>
        <v>VBM for limited reasons</v>
      </c>
      <c r="F23" s="62" t="str">
        <f>ncsl!C23</f>
        <v>No</v>
      </c>
      <c r="G23" s="62" t="str">
        <f>ncsl!D23</f>
        <v>Neither</v>
      </c>
      <c r="H23" s="46">
        <v>1519552</v>
      </c>
      <c r="I23" s="46">
        <v>65442</v>
      </c>
      <c r="J23" s="46">
        <v>43959</v>
      </c>
      <c r="K23" s="48">
        <v>67.17</v>
      </c>
      <c r="L23" s="46">
        <v>41363</v>
      </c>
      <c r="M23" s="56">
        <v>94.09</v>
      </c>
      <c r="N23" s="46">
        <v>2596</v>
      </c>
      <c r="O23" s="47">
        <v>5.91</v>
      </c>
      <c r="P23" s="186">
        <v>5.91E-2</v>
      </c>
      <c r="Q23" s="48">
        <v>0</v>
      </c>
      <c r="R23" s="48">
        <v>0</v>
      </c>
      <c r="S23" s="46">
        <v>271191</v>
      </c>
      <c r="T23" s="48">
        <v>17.850000000000001</v>
      </c>
      <c r="U23" s="51" t="s">
        <v>21</v>
      </c>
      <c r="V23" s="9" t="str">
        <f t="shared" si="2"/>
        <v>96%dre,00%bmd</v>
      </c>
      <c r="W23" s="383" t="s">
        <v>1915</v>
      </c>
      <c r="X23" s="50"/>
      <c r="Y23" s="193">
        <f t="shared" si="3"/>
        <v>0</v>
      </c>
      <c r="Z23" s="46">
        <v>9475</v>
      </c>
      <c r="AA23" s="46">
        <v>9396</v>
      </c>
      <c r="AB23" s="47">
        <v>99.17</v>
      </c>
      <c r="AC23" s="48">
        <v>0</v>
      </c>
      <c r="AD23" s="48">
        <v>0</v>
      </c>
      <c r="AE23" s="48">
        <v>0</v>
      </c>
      <c r="AF23" s="48">
        <v>0</v>
      </c>
      <c r="AG23" s="48">
        <v>79</v>
      </c>
      <c r="AH23" s="47">
        <v>0.83</v>
      </c>
      <c r="AI23" s="51" t="s">
        <v>119</v>
      </c>
      <c r="AJ23" s="46">
        <v>364221</v>
      </c>
      <c r="AK23" s="48">
        <v>12.75</v>
      </c>
      <c r="AL23" s="48" t="s">
        <v>4</v>
      </c>
      <c r="AM23" s="48" t="s">
        <v>4</v>
      </c>
      <c r="AN23" s="48" t="s">
        <v>4</v>
      </c>
      <c r="AO23" s="48" t="s">
        <v>4</v>
      </c>
      <c r="AP23" s="48" t="s">
        <v>4</v>
      </c>
      <c r="AQ23" s="48" t="s">
        <v>4</v>
      </c>
      <c r="AR23" s="48" t="s">
        <v>4</v>
      </c>
      <c r="AS23" s="48" t="s">
        <v>4</v>
      </c>
      <c r="AT23" s="48">
        <v>0</v>
      </c>
      <c r="AU23" s="48">
        <v>0</v>
      </c>
      <c r="AV23" s="46">
        <v>364221</v>
      </c>
      <c r="AW23" s="48">
        <v>100</v>
      </c>
      <c r="AX23" s="51" t="s">
        <v>21</v>
      </c>
      <c r="AY23" s="46">
        <v>284735</v>
      </c>
      <c r="AZ23" s="48">
        <v>9.52</v>
      </c>
      <c r="BA23" s="46">
        <v>90809</v>
      </c>
      <c r="BB23" s="48">
        <v>31.89</v>
      </c>
      <c r="BC23" s="46">
        <v>71909</v>
      </c>
      <c r="BD23" s="48">
        <v>25.25</v>
      </c>
      <c r="BE23" s="46">
        <v>56636</v>
      </c>
      <c r="BF23" s="48">
        <v>19.89</v>
      </c>
      <c r="BG23" s="46">
        <v>19229</v>
      </c>
      <c r="BH23" s="48">
        <v>6.75</v>
      </c>
      <c r="BI23" s="46">
        <v>13165</v>
      </c>
      <c r="BJ23" s="48">
        <v>4.62</v>
      </c>
      <c r="BK23" s="48">
        <v>113</v>
      </c>
      <c r="BL23" s="48">
        <v>0.04</v>
      </c>
      <c r="BM23" s="46">
        <v>32874</v>
      </c>
      <c r="BN23" s="48">
        <v>11.55</v>
      </c>
      <c r="BO23" s="48">
        <v>0</v>
      </c>
      <c r="BP23" s="48">
        <v>0</v>
      </c>
    </row>
    <row r="24" spans="1:68" s="22" customFormat="1" x14ac:dyDescent="0.3">
      <c r="A24" s="57" t="s">
        <v>63</v>
      </c>
      <c r="B24" s="21" t="s">
        <v>1735</v>
      </c>
      <c r="C24" s="185">
        <f t="shared" si="0"/>
        <v>1.1399999999999999E-2</v>
      </c>
      <c r="D24" s="62">
        <v>98.86</v>
      </c>
      <c r="E24" s="98" t="str">
        <f t="shared" si="1"/>
        <v>Broad VBM, if Voter asks</v>
      </c>
      <c r="F24" s="62" t="str">
        <f>ncsl!C24</f>
        <v>Yes</v>
      </c>
      <c r="G24" s="62" t="str">
        <f>ncsl!D24</f>
        <v>Neither</v>
      </c>
      <c r="H24" s="46">
        <v>646083</v>
      </c>
      <c r="I24" s="46">
        <v>193558</v>
      </c>
      <c r="J24" s="46">
        <v>185763</v>
      </c>
      <c r="K24" s="48">
        <v>95.97</v>
      </c>
      <c r="L24" s="46">
        <v>183644</v>
      </c>
      <c r="M24" s="56">
        <v>98.86</v>
      </c>
      <c r="N24" s="46">
        <v>2119</v>
      </c>
      <c r="O24" s="47">
        <v>1.1399999999999999</v>
      </c>
      <c r="P24" s="186">
        <v>1.1399999999999999E-2</v>
      </c>
      <c r="Q24" s="48">
        <v>0</v>
      </c>
      <c r="R24" s="48">
        <v>0</v>
      </c>
      <c r="S24" s="48" t="s">
        <v>4</v>
      </c>
      <c r="T24" s="48" t="s">
        <v>4</v>
      </c>
      <c r="U24" s="51" t="s">
        <v>22</v>
      </c>
      <c r="V24" s="9" t="str">
        <f t="shared" si="2"/>
        <v>34%bmd</v>
      </c>
      <c r="W24" s="383" t="s">
        <v>1917</v>
      </c>
      <c r="X24" s="50"/>
      <c r="Y24" s="193">
        <f t="shared" si="3"/>
        <v>0.92578849721706868</v>
      </c>
      <c r="Z24" s="46">
        <v>1038</v>
      </c>
      <c r="AA24" s="48">
        <v>0</v>
      </c>
      <c r="AB24" s="47">
        <v>0</v>
      </c>
      <c r="AC24" s="48">
        <v>0</v>
      </c>
      <c r="AD24" s="48">
        <v>0</v>
      </c>
      <c r="AE24" s="48">
        <v>499</v>
      </c>
      <c r="AF24" s="48">
        <v>48.07</v>
      </c>
      <c r="AG24" s="48">
        <v>539</v>
      </c>
      <c r="AH24" s="47">
        <v>51.93</v>
      </c>
      <c r="AI24" s="51" t="s">
        <v>22</v>
      </c>
      <c r="AJ24" s="48">
        <v>125</v>
      </c>
      <c r="AK24" s="48">
        <v>0.01</v>
      </c>
      <c r="AL24" s="48">
        <v>0</v>
      </c>
      <c r="AM24" s="48">
        <v>0</v>
      </c>
      <c r="AN24" s="48">
        <v>27</v>
      </c>
      <c r="AO24" s="48">
        <v>21.6</v>
      </c>
      <c r="AP24" s="48">
        <v>0</v>
      </c>
      <c r="AQ24" s="48">
        <v>0</v>
      </c>
      <c r="AR24" s="48">
        <v>66</v>
      </c>
      <c r="AS24" s="48">
        <v>52.8</v>
      </c>
      <c r="AT24" s="48">
        <v>32</v>
      </c>
      <c r="AU24" s="48">
        <v>25.6</v>
      </c>
      <c r="AV24" s="48">
        <v>0</v>
      </c>
      <c r="AW24" s="48">
        <v>0</v>
      </c>
      <c r="AX24" s="51" t="s">
        <v>164</v>
      </c>
      <c r="AY24" s="46">
        <v>133887</v>
      </c>
      <c r="AZ24" s="48">
        <v>12.66</v>
      </c>
      <c r="BA24" s="46">
        <v>105601</v>
      </c>
      <c r="BB24" s="48">
        <v>78.87</v>
      </c>
      <c r="BC24" s="46">
        <v>20909</v>
      </c>
      <c r="BD24" s="48">
        <v>15.62</v>
      </c>
      <c r="BE24" s="46">
        <v>2983</v>
      </c>
      <c r="BF24" s="48">
        <v>2.23</v>
      </c>
      <c r="BG24" s="46">
        <v>1040</v>
      </c>
      <c r="BH24" s="48">
        <v>0.78</v>
      </c>
      <c r="BI24" s="48" t="s">
        <v>4</v>
      </c>
      <c r="BJ24" s="48" t="s">
        <v>4</v>
      </c>
      <c r="BK24" s="48" t="s">
        <v>4</v>
      </c>
      <c r="BL24" s="48" t="s">
        <v>4</v>
      </c>
      <c r="BM24" s="46">
        <v>3354</v>
      </c>
      <c r="BN24" s="48">
        <v>2.5099999999999998</v>
      </c>
      <c r="BO24" s="48">
        <v>0</v>
      </c>
      <c r="BP24" s="48">
        <v>0</v>
      </c>
    </row>
    <row r="25" spans="1:68" s="22" customFormat="1" x14ac:dyDescent="0.3">
      <c r="A25" s="49" t="s">
        <v>23</v>
      </c>
      <c r="B25" s="22" t="s">
        <v>1734</v>
      </c>
      <c r="C25" s="185" t="str">
        <f t="shared" si="0"/>
        <v>No signature checks</v>
      </c>
      <c r="D25" s="62" t="s">
        <v>202</v>
      </c>
      <c r="E25" s="98" t="str">
        <f t="shared" si="1"/>
        <v>Broad VBM, Applic.sent to all</v>
      </c>
      <c r="F25" s="62" t="str">
        <f>ncsl!C25</f>
        <v>Yes</v>
      </c>
      <c r="G25" s="62" t="str">
        <f>ncsl!D25</f>
        <v>Application</v>
      </c>
      <c r="H25" s="46">
        <v>2335128</v>
      </c>
      <c r="I25" s="46">
        <v>146208</v>
      </c>
      <c r="J25" s="46">
        <v>113702</v>
      </c>
      <c r="K25" s="48">
        <v>77.77</v>
      </c>
      <c r="L25" s="46">
        <v>111696</v>
      </c>
      <c r="M25" s="56">
        <v>98.24</v>
      </c>
      <c r="N25" s="46">
        <v>1997</v>
      </c>
      <c r="O25" s="47">
        <v>1.76</v>
      </c>
      <c r="P25" s="186" t="s">
        <v>202</v>
      </c>
      <c r="Q25" s="48">
        <v>9</v>
      </c>
      <c r="R25" s="48">
        <v>0.01</v>
      </c>
      <c r="S25" s="46">
        <v>663188</v>
      </c>
      <c r="T25" s="48">
        <v>28.4</v>
      </c>
      <c r="U25" s="51" t="s">
        <v>23</v>
      </c>
      <c r="V25" s="9" t="str">
        <f t="shared" si="2"/>
        <v>41%bmd</v>
      </c>
      <c r="W25" s="383" t="s">
        <v>1917</v>
      </c>
      <c r="X25" s="50"/>
      <c r="Y25" s="193">
        <f t="shared" si="3"/>
        <v>0.74387527839643652</v>
      </c>
      <c r="Z25" s="46">
        <v>4698</v>
      </c>
      <c r="AA25" s="48">
        <v>0</v>
      </c>
      <c r="AB25" s="47">
        <v>0</v>
      </c>
      <c r="AC25" s="48">
        <v>0</v>
      </c>
      <c r="AD25" s="48">
        <v>0</v>
      </c>
      <c r="AE25" s="46">
        <v>2004</v>
      </c>
      <c r="AF25" s="48">
        <v>42.66</v>
      </c>
      <c r="AG25" s="46">
        <v>2694</v>
      </c>
      <c r="AH25" s="47">
        <v>57.34</v>
      </c>
      <c r="AI25" s="51" t="s">
        <v>120</v>
      </c>
      <c r="AJ25" s="46">
        <v>872626</v>
      </c>
      <c r="AK25" s="48">
        <v>22.07</v>
      </c>
      <c r="AL25" s="46">
        <v>10743</v>
      </c>
      <c r="AM25" s="48">
        <v>1.23</v>
      </c>
      <c r="AN25" s="46">
        <v>38160</v>
      </c>
      <c r="AO25" s="48">
        <v>4.37</v>
      </c>
      <c r="AP25" s="48" t="s">
        <v>4</v>
      </c>
      <c r="AQ25" s="48" t="s">
        <v>4</v>
      </c>
      <c r="AR25" s="46">
        <v>823723</v>
      </c>
      <c r="AS25" s="48">
        <v>94.4</v>
      </c>
      <c r="AT25" s="48">
        <v>0</v>
      </c>
      <c r="AU25" s="48">
        <v>0</v>
      </c>
      <c r="AV25" s="48">
        <v>0</v>
      </c>
      <c r="AW25" s="48">
        <v>0</v>
      </c>
      <c r="AX25" s="51" t="s">
        <v>23</v>
      </c>
      <c r="AY25" s="46">
        <v>275973</v>
      </c>
      <c r="AZ25" s="48">
        <v>6.98</v>
      </c>
      <c r="BA25" s="46">
        <v>66376</v>
      </c>
      <c r="BB25" s="48">
        <v>24.05</v>
      </c>
      <c r="BC25" s="46">
        <v>76826</v>
      </c>
      <c r="BD25" s="48">
        <v>27.84</v>
      </c>
      <c r="BE25" s="46">
        <v>126996</v>
      </c>
      <c r="BF25" s="48">
        <v>46.02</v>
      </c>
      <c r="BG25" s="48">
        <v>717</v>
      </c>
      <c r="BH25" s="48">
        <v>0.26</v>
      </c>
      <c r="BI25" s="46">
        <v>3592</v>
      </c>
      <c r="BJ25" s="48">
        <v>1.3</v>
      </c>
      <c r="BK25" s="48">
        <v>10</v>
      </c>
      <c r="BL25" s="48">
        <v>0</v>
      </c>
      <c r="BM25" s="46">
        <v>1984</v>
      </c>
      <c r="BN25" s="48">
        <v>0.72</v>
      </c>
      <c r="BO25" s="48">
        <v>-528</v>
      </c>
      <c r="BP25" s="48">
        <v>-0.19</v>
      </c>
    </row>
    <row r="26" spans="1:68" s="22" customFormat="1" x14ac:dyDescent="0.3">
      <c r="A26" s="57" t="s">
        <v>24</v>
      </c>
      <c r="B26" s="21" t="s">
        <v>1733</v>
      </c>
      <c r="C26" s="185">
        <f t="shared" si="0"/>
        <v>5.7699999999999994E-2</v>
      </c>
      <c r="D26" s="62">
        <v>94.23</v>
      </c>
      <c r="E26" s="98" t="str">
        <f t="shared" si="1"/>
        <v>Broad VBM, Applic.sent to all</v>
      </c>
      <c r="F26" s="62">
        <f>ncsl!C26</f>
        <v>2020</v>
      </c>
      <c r="G26" s="62" t="str">
        <f>ncsl!D26</f>
        <v>Application</v>
      </c>
      <c r="H26" s="46">
        <v>2753623</v>
      </c>
      <c r="I26" s="46">
        <v>105454</v>
      </c>
      <c r="J26" s="46">
        <v>89437</v>
      </c>
      <c r="K26" s="48">
        <v>84.81</v>
      </c>
      <c r="L26" s="46">
        <v>84280</v>
      </c>
      <c r="M26" s="56">
        <v>94.23</v>
      </c>
      <c r="N26" s="46">
        <v>5157</v>
      </c>
      <c r="O26" s="47">
        <v>5.77</v>
      </c>
      <c r="P26" s="186">
        <v>5.7699999999999994E-2</v>
      </c>
      <c r="Q26" s="48">
        <v>0</v>
      </c>
      <c r="R26" s="48">
        <v>0</v>
      </c>
      <c r="S26" s="46">
        <v>580091</v>
      </c>
      <c r="T26" s="48">
        <v>21.07</v>
      </c>
      <c r="U26" s="51" t="s">
        <v>24</v>
      </c>
      <c r="V26" s="9" t="str">
        <f t="shared" si="2"/>
        <v>39%bmd</v>
      </c>
      <c r="W26" s="383" t="s">
        <v>1917</v>
      </c>
      <c r="X26" s="50"/>
      <c r="Y26" s="193">
        <f t="shared" si="3"/>
        <v>0.66238706609605325</v>
      </c>
      <c r="Z26" s="46">
        <v>3496</v>
      </c>
      <c r="AA26" s="48">
        <v>0</v>
      </c>
      <c r="AB26" s="47">
        <v>0</v>
      </c>
      <c r="AC26" s="48">
        <v>0</v>
      </c>
      <c r="AD26" s="48">
        <v>0</v>
      </c>
      <c r="AE26" s="46">
        <v>1393</v>
      </c>
      <c r="AF26" s="48">
        <v>39.85</v>
      </c>
      <c r="AG26" s="46">
        <v>2103</v>
      </c>
      <c r="AH26" s="47">
        <v>60.15</v>
      </c>
      <c r="AI26" s="51" t="s">
        <v>121</v>
      </c>
      <c r="AJ26" s="46">
        <v>543177</v>
      </c>
      <c r="AK26" s="48">
        <v>13.76</v>
      </c>
      <c r="AL26" s="48" t="s">
        <v>4</v>
      </c>
      <c r="AM26" s="48" t="s">
        <v>4</v>
      </c>
      <c r="AN26" s="48" t="s">
        <v>4</v>
      </c>
      <c r="AO26" s="48" t="s">
        <v>4</v>
      </c>
      <c r="AP26" s="48" t="s">
        <v>4</v>
      </c>
      <c r="AQ26" s="48" t="s">
        <v>4</v>
      </c>
      <c r="AR26" s="48" t="s">
        <v>4</v>
      </c>
      <c r="AS26" s="48" t="s">
        <v>4</v>
      </c>
      <c r="AT26" s="46">
        <v>543177</v>
      </c>
      <c r="AU26" s="48">
        <v>100</v>
      </c>
      <c r="AV26" s="48">
        <v>0</v>
      </c>
      <c r="AW26" s="48">
        <v>0</v>
      </c>
      <c r="AX26" s="51" t="s">
        <v>165</v>
      </c>
      <c r="AY26" s="46">
        <v>629710</v>
      </c>
      <c r="AZ26" s="48">
        <v>13.76</v>
      </c>
      <c r="BA26" s="46">
        <v>341962</v>
      </c>
      <c r="BB26" s="48">
        <v>54.3</v>
      </c>
      <c r="BC26" s="46">
        <v>87199</v>
      </c>
      <c r="BD26" s="48">
        <v>13.85</v>
      </c>
      <c r="BE26" s="46">
        <v>130215</v>
      </c>
      <c r="BF26" s="48">
        <v>20.68</v>
      </c>
      <c r="BG26" s="46">
        <v>9485</v>
      </c>
      <c r="BH26" s="48">
        <v>1.51</v>
      </c>
      <c r="BI26" s="46">
        <v>1008</v>
      </c>
      <c r="BJ26" s="48">
        <v>0.16</v>
      </c>
      <c r="BK26" s="48" t="s">
        <v>4</v>
      </c>
      <c r="BL26" s="48" t="s">
        <v>4</v>
      </c>
      <c r="BM26" s="46">
        <v>59841</v>
      </c>
      <c r="BN26" s="48">
        <v>9.5</v>
      </c>
      <c r="BO26" s="48">
        <v>0</v>
      </c>
      <c r="BP26" s="48">
        <v>0</v>
      </c>
    </row>
    <row r="27" spans="1:68" s="22" customFormat="1" x14ac:dyDescent="0.3">
      <c r="A27" s="49" t="s">
        <v>25</v>
      </c>
      <c r="B27" s="22" t="s">
        <v>1730</v>
      </c>
      <c r="C27" s="185">
        <f t="shared" si="0"/>
        <v>5.6999999999999993E-3</v>
      </c>
      <c r="D27" s="62">
        <v>99.43</v>
      </c>
      <c r="E27" s="98" t="str">
        <f t="shared" si="1"/>
        <v>Broad VBM, Applic.sent to all</v>
      </c>
      <c r="F27" s="62" t="str">
        <f>ncsl!C27</f>
        <v>Yes</v>
      </c>
      <c r="G27" s="62" t="str">
        <f>ncsl!D27</f>
        <v>Application</v>
      </c>
      <c r="H27" s="46">
        <v>4341340</v>
      </c>
      <c r="I27" s="46">
        <v>1123415</v>
      </c>
      <c r="J27" s="46">
        <v>1061835</v>
      </c>
      <c r="K27" s="48">
        <v>94.52</v>
      </c>
      <c r="L27" s="46">
        <v>1055822</v>
      </c>
      <c r="M27" s="56">
        <v>99.43</v>
      </c>
      <c r="N27" s="46">
        <v>6013</v>
      </c>
      <c r="O27" s="47">
        <v>0.56999999999999995</v>
      </c>
      <c r="P27" s="186">
        <v>5.6999999999999993E-3</v>
      </c>
      <c r="Q27" s="48">
        <v>0</v>
      </c>
      <c r="R27" s="48">
        <v>0</v>
      </c>
      <c r="S27" s="46">
        <v>98136</v>
      </c>
      <c r="T27" s="48">
        <v>2.2599999999999998</v>
      </c>
      <c r="U27" s="51" t="s">
        <v>25</v>
      </c>
      <c r="V27" s="9" t="str">
        <f t="shared" si="2"/>
        <v>32%bmd</v>
      </c>
      <c r="W27" s="383" t="s">
        <v>1917</v>
      </c>
      <c r="X27" s="50"/>
      <c r="Y27" s="193">
        <f t="shared" si="3"/>
        <v>0.71669793621013134</v>
      </c>
      <c r="Z27" s="46">
        <v>8235</v>
      </c>
      <c r="AA27" s="48">
        <v>0</v>
      </c>
      <c r="AB27" s="47">
        <v>0</v>
      </c>
      <c r="AC27" s="48">
        <v>0</v>
      </c>
      <c r="AD27" s="48">
        <v>0</v>
      </c>
      <c r="AE27" s="46">
        <v>3438</v>
      </c>
      <c r="AF27" s="48">
        <v>41.75</v>
      </c>
      <c r="AG27" s="46">
        <v>4797</v>
      </c>
      <c r="AH27" s="47">
        <v>58.25</v>
      </c>
      <c r="AI27" s="51" t="s">
        <v>25</v>
      </c>
      <c r="AJ27" s="46">
        <v>170881</v>
      </c>
      <c r="AK27" s="48">
        <v>2.63</v>
      </c>
      <c r="AL27" s="48">
        <v>119</v>
      </c>
      <c r="AM27" s="48">
        <v>7.0000000000000007E-2</v>
      </c>
      <c r="AN27" s="46">
        <v>17050</v>
      </c>
      <c r="AO27" s="48">
        <v>9.98</v>
      </c>
      <c r="AP27" s="46">
        <v>27247</v>
      </c>
      <c r="AQ27" s="48">
        <v>15.95</v>
      </c>
      <c r="AR27" s="46">
        <v>126465</v>
      </c>
      <c r="AS27" s="48">
        <v>74.010000000000005</v>
      </c>
      <c r="AT27" s="48">
        <v>0</v>
      </c>
      <c r="AU27" s="48">
        <v>0</v>
      </c>
      <c r="AV27" s="48">
        <v>0</v>
      </c>
      <c r="AW27" s="48">
        <v>0</v>
      </c>
      <c r="AX27" s="51" t="s">
        <v>166</v>
      </c>
      <c r="AY27" s="46">
        <v>404901</v>
      </c>
      <c r="AZ27" s="48">
        <v>5.42</v>
      </c>
      <c r="BA27" s="46">
        <v>54051</v>
      </c>
      <c r="BB27" s="48">
        <v>13.35</v>
      </c>
      <c r="BC27" s="46">
        <v>175810</v>
      </c>
      <c r="BD27" s="48">
        <v>43.42</v>
      </c>
      <c r="BE27" s="46">
        <v>163024</v>
      </c>
      <c r="BF27" s="48">
        <v>40.26</v>
      </c>
      <c r="BG27" s="46">
        <v>12016</v>
      </c>
      <c r="BH27" s="48">
        <v>2.97</v>
      </c>
      <c r="BI27" s="48" t="s">
        <v>4</v>
      </c>
      <c r="BJ27" s="48" t="s">
        <v>4</v>
      </c>
      <c r="BK27" s="48" t="s">
        <v>4</v>
      </c>
      <c r="BL27" s="48" t="s">
        <v>4</v>
      </c>
      <c r="BM27" s="48">
        <v>0</v>
      </c>
      <c r="BN27" s="48">
        <v>0</v>
      </c>
      <c r="BO27" s="48">
        <v>0</v>
      </c>
      <c r="BP27" s="48">
        <v>0</v>
      </c>
    </row>
    <row r="28" spans="1:68" s="22" customFormat="1" x14ac:dyDescent="0.3">
      <c r="A28" s="49" t="s">
        <v>26</v>
      </c>
      <c r="B28" s="22" t="s">
        <v>1729</v>
      </c>
      <c r="C28" s="185" t="str">
        <f t="shared" si="0"/>
        <v>No signature checks</v>
      </c>
      <c r="D28" s="62" t="s">
        <v>202</v>
      </c>
      <c r="E28" s="98" t="str">
        <f t="shared" si="1"/>
        <v>Broad VBM, if Voter asks</v>
      </c>
      <c r="F28" s="62" t="str">
        <f>ncsl!C28</f>
        <v>Yes</v>
      </c>
      <c r="G28" s="62" t="str">
        <f>ncsl!D28</f>
        <v>Neither</v>
      </c>
      <c r="H28" s="46">
        <v>2618245</v>
      </c>
      <c r="I28" s="46">
        <v>722326</v>
      </c>
      <c r="J28" s="46">
        <v>640707</v>
      </c>
      <c r="K28" s="48">
        <v>88.7</v>
      </c>
      <c r="L28" s="46">
        <v>632868</v>
      </c>
      <c r="M28" s="56">
        <v>98.78</v>
      </c>
      <c r="N28" s="46">
        <v>7479</v>
      </c>
      <c r="O28" s="47">
        <v>1.17</v>
      </c>
      <c r="P28" s="186" t="s">
        <v>202</v>
      </c>
      <c r="Q28" s="48">
        <v>360</v>
      </c>
      <c r="R28" s="48">
        <v>0.06</v>
      </c>
      <c r="S28" s="46">
        <v>340004</v>
      </c>
      <c r="T28" s="48">
        <v>12.99</v>
      </c>
      <c r="U28" s="51" t="s">
        <v>26</v>
      </c>
      <c r="V28" s="9" t="str">
        <f t="shared" si="2"/>
        <v>37%bmd</v>
      </c>
      <c r="W28" s="383" t="s">
        <v>1917</v>
      </c>
      <c r="X28" s="50"/>
      <c r="Y28" s="193">
        <f t="shared" si="3"/>
        <v>0.96292618338298575</v>
      </c>
      <c r="Z28" s="46">
        <v>5930</v>
      </c>
      <c r="AA28" s="48">
        <v>0</v>
      </c>
      <c r="AB28" s="47">
        <v>0</v>
      </c>
      <c r="AC28" s="48">
        <v>0</v>
      </c>
      <c r="AD28" s="48">
        <v>0</v>
      </c>
      <c r="AE28" s="46">
        <v>2909</v>
      </c>
      <c r="AF28" s="48">
        <v>49.06</v>
      </c>
      <c r="AG28" s="46">
        <v>3021</v>
      </c>
      <c r="AH28" s="47">
        <v>50.94</v>
      </c>
      <c r="AI28" s="51" t="s">
        <v>122</v>
      </c>
      <c r="AJ28" s="46">
        <v>75474</v>
      </c>
      <c r="AK28" s="48">
        <v>2.21</v>
      </c>
      <c r="AL28" s="48" t="s">
        <v>4</v>
      </c>
      <c r="AM28" s="48" t="s">
        <v>4</v>
      </c>
      <c r="AN28" s="48" t="s">
        <v>4</v>
      </c>
      <c r="AO28" s="48" t="s">
        <v>4</v>
      </c>
      <c r="AP28" s="48" t="s">
        <v>4</v>
      </c>
      <c r="AQ28" s="48" t="s">
        <v>4</v>
      </c>
      <c r="AR28" s="48" t="s">
        <v>4</v>
      </c>
      <c r="AS28" s="48" t="s">
        <v>4</v>
      </c>
      <c r="AT28" s="46">
        <v>75474</v>
      </c>
      <c r="AU28" s="48">
        <v>100</v>
      </c>
      <c r="AV28" s="48">
        <v>0</v>
      </c>
      <c r="AW28" s="48">
        <v>0</v>
      </c>
      <c r="AX28" s="51" t="s">
        <v>167</v>
      </c>
      <c r="AY28" s="46">
        <v>299362</v>
      </c>
      <c r="AZ28" s="48">
        <v>8.75</v>
      </c>
      <c r="BA28" s="46">
        <v>78685</v>
      </c>
      <c r="BB28" s="48">
        <v>26.28</v>
      </c>
      <c r="BC28" s="46">
        <v>59609</v>
      </c>
      <c r="BD28" s="48">
        <v>19.91</v>
      </c>
      <c r="BE28" s="46">
        <v>160437</v>
      </c>
      <c r="BF28" s="48">
        <v>53.59</v>
      </c>
      <c r="BG28" s="48" t="s">
        <v>4</v>
      </c>
      <c r="BH28" s="48" t="s">
        <v>4</v>
      </c>
      <c r="BI28" s="48">
        <v>0</v>
      </c>
      <c r="BJ28" s="48">
        <v>0</v>
      </c>
      <c r="BK28" s="48">
        <v>0</v>
      </c>
      <c r="BL28" s="48">
        <v>0</v>
      </c>
      <c r="BM28" s="48">
        <v>631</v>
      </c>
      <c r="BN28" s="48">
        <v>0.21</v>
      </c>
      <c r="BO28" s="48">
        <v>0</v>
      </c>
      <c r="BP28" s="48">
        <v>0</v>
      </c>
    </row>
    <row r="29" spans="1:68" s="22" customFormat="1" x14ac:dyDescent="0.3">
      <c r="A29" s="57" t="s">
        <v>27</v>
      </c>
      <c r="B29" s="21" t="s">
        <v>1728</v>
      </c>
      <c r="C29" s="185">
        <f t="shared" si="0"/>
        <v>7.4999999999999997E-3</v>
      </c>
      <c r="D29" s="62">
        <v>28.07</v>
      </c>
      <c r="E29" s="98" t="str">
        <f t="shared" si="1"/>
        <v>Broad VBM, if Voter asks</v>
      </c>
      <c r="F29" s="62">
        <f>ncsl!C29</f>
        <v>2020</v>
      </c>
      <c r="G29" s="62" t="str">
        <f>ncsl!D29</f>
        <v>Neither</v>
      </c>
      <c r="H29" s="46">
        <v>961025</v>
      </c>
      <c r="I29" s="46">
        <v>69904</v>
      </c>
      <c r="J29" s="46">
        <v>64060</v>
      </c>
      <c r="K29" s="48">
        <v>91.64</v>
      </c>
      <c r="L29" s="46">
        <v>17979</v>
      </c>
      <c r="M29" s="56">
        <v>28.07</v>
      </c>
      <c r="N29" s="48">
        <v>482</v>
      </c>
      <c r="O29" s="47">
        <v>0.75</v>
      </c>
      <c r="P29" s="186">
        <v>7.4999999999999997E-3</v>
      </c>
      <c r="Q29" s="46">
        <v>45599</v>
      </c>
      <c r="R29" s="48">
        <v>71.180000000000007</v>
      </c>
      <c r="S29" s="46">
        <v>50727</v>
      </c>
      <c r="T29" s="48">
        <v>5.28</v>
      </c>
      <c r="U29" s="51" t="s">
        <v>27</v>
      </c>
      <c r="V29" s="9" t="str">
        <f t="shared" si="2"/>
        <v>85%dre,06%bmd</v>
      </c>
      <c r="W29" s="383" t="s">
        <v>1929</v>
      </c>
      <c r="X29" s="50"/>
      <c r="Y29" s="193">
        <f t="shared" si="3"/>
        <v>0.6759581881533101</v>
      </c>
      <c r="Z29" s="46">
        <v>7530</v>
      </c>
      <c r="AA29" s="46">
        <v>6533</v>
      </c>
      <c r="AB29" s="47">
        <v>86.76</v>
      </c>
      <c r="AC29" s="48">
        <v>35</v>
      </c>
      <c r="AD29" s="48">
        <v>0.46</v>
      </c>
      <c r="AE29" s="48">
        <v>388</v>
      </c>
      <c r="AF29" s="48">
        <v>5.15</v>
      </c>
      <c r="AG29" s="48">
        <v>574</v>
      </c>
      <c r="AH29" s="47">
        <v>7.62</v>
      </c>
      <c r="AI29" s="51" t="s">
        <v>27</v>
      </c>
      <c r="AJ29" s="46">
        <v>103627</v>
      </c>
      <c r="AK29" s="48">
        <v>5.51</v>
      </c>
      <c r="AL29" s="48" t="s">
        <v>4</v>
      </c>
      <c r="AM29" s="48" t="s">
        <v>4</v>
      </c>
      <c r="AN29" s="48">
        <v>0</v>
      </c>
      <c r="AO29" s="48">
        <v>0</v>
      </c>
      <c r="AP29" s="48" t="s">
        <v>4</v>
      </c>
      <c r="AQ29" s="48" t="s">
        <v>4</v>
      </c>
      <c r="AR29" s="46">
        <v>103627</v>
      </c>
      <c r="AS29" s="48">
        <v>100</v>
      </c>
      <c r="AT29" s="48">
        <v>0</v>
      </c>
      <c r="AU29" s="48">
        <v>0</v>
      </c>
      <c r="AV29" s="48">
        <v>0</v>
      </c>
      <c r="AW29" s="48">
        <v>0</v>
      </c>
      <c r="AX29" s="51" t="s">
        <v>27</v>
      </c>
      <c r="AY29" s="46">
        <v>172747</v>
      </c>
      <c r="AZ29" s="48">
        <v>8.31</v>
      </c>
      <c r="BA29" s="46">
        <v>35979</v>
      </c>
      <c r="BB29" s="48">
        <v>20.83</v>
      </c>
      <c r="BC29" s="46">
        <v>53369</v>
      </c>
      <c r="BD29" s="48">
        <v>30.89</v>
      </c>
      <c r="BE29" s="46">
        <v>73407</v>
      </c>
      <c r="BF29" s="48">
        <v>42.49</v>
      </c>
      <c r="BG29" s="46">
        <v>1652</v>
      </c>
      <c r="BH29" s="48">
        <v>0.96</v>
      </c>
      <c r="BI29" s="46">
        <v>5871</v>
      </c>
      <c r="BJ29" s="48">
        <v>3.4</v>
      </c>
      <c r="BK29" s="48">
        <v>33</v>
      </c>
      <c r="BL29" s="48">
        <v>0.02</v>
      </c>
      <c r="BM29" s="46">
        <v>2436</v>
      </c>
      <c r="BN29" s="48">
        <v>1.41</v>
      </c>
      <c r="BO29" s="48">
        <v>0</v>
      </c>
      <c r="BP29" s="48">
        <v>0</v>
      </c>
    </row>
    <row r="30" spans="1:68" s="22" customFormat="1" x14ac:dyDescent="0.3">
      <c r="A30" s="57" t="s">
        <v>64</v>
      </c>
      <c r="B30" s="21" t="s">
        <v>1725</v>
      </c>
      <c r="C30" s="185" t="str">
        <f t="shared" si="0"/>
        <v>No signature checks</v>
      </c>
      <c r="D30" s="62" t="s">
        <v>202</v>
      </c>
      <c r="E30" s="98" t="str">
        <f t="shared" si="1"/>
        <v>Broad VBM, if Voter asks</v>
      </c>
      <c r="F30" s="62">
        <f>ncsl!C30</f>
        <v>2020</v>
      </c>
      <c r="G30" s="62" t="str">
        <f>ncsl!D30</f>
        <v>Neither</v>
      </c>
      <c r="H30" s="46">
        <v>2553274</v>
      </c>
      <c r="I30" s="46">
        <v>227927</v>
      </c>
      <c r="J30" s="46">
        <v>215879</v>
      </c>
      <c r="K30" s="48">
        <v>94.71</v>
      </c>
      <c r="L30" s="46">
        <v>211178</v>
      </c>
      <c r="M30" s="56">
        <v>97.82</v>
      </c>
      <c r="N30" s="46">
        <v>4700</v>
      </c>
      <c r="O30" s="47">
        <v>2.1800000000000002</v>
      </c>
      <c r="P30" s="186" t="s">
        <v>202</v>
      </c>
      <c r="Q30" s="48">
        <v>1</v>
      </c>
      <c r="R30" s="48">
        <v>0</v>
      </c>
      <c r="S30" s="48" t="s">
        <v>4</v>
      </c>
      <c r="T30" s="48" t="s">
        <v>4</v>
      </c>
      <c r="U30" s="51" t="s">
        <v>64</v>
      </c>
      <c r="V30" s="9" t="str">
        <f t="shared" si="2"/>
        <v>05%bmd</v>
      </c>
      <c r="W30" s="383" t="s">
        <v>1917</v>
      </c>
      <c r="X30" s="50" t="s">
        <v>216</v>
      </c>
      <c r="Y30" s="193" t="e">
        <f t="shared" si="3"/>
        <v>#DIV/0!</v>
      </c>
      <c r="Z30" s="48">
        <v>0</v>
      </c>
      <c r="AA30" s="48">
        <v>0</v>
      </c>
      <c r="AB30" s="47" t="s">
        <v>4</v>
      </c>
      <c r="AC30" s="48">
        <v>0</v>
      </c>
      <c r="AD30" s="48" t="s">
        <v>4</v>
      </c>
      <c r="AE30" s="48">
        <v>0</v>
      </c>
      <c r="AF30" s="48" t="s">
        <v>4</v>
      </c>
      <c r="AG30" s="48">
        <v>0</v>
      </c>
      <c r="AH30" s="47" t="s">
        <v>4</v>
      </c>
      <c r="AI30" s="51" t="s">
        <v>28</v>
      </c>
      <c r="AJ30" s="46">
        <v>472431</v>
      </c>
      <c r="AK30" s="48">
        <v>12.42</v>
      </c>
      <c r="AL30" s="46">
        <v>8228</v>
      </c>
      <c r="AM30" s="48">
        <v>1.74</v>
      </c>
      <c r="AN30" s="48" t="s">
        <v>4</v>
      </c>
      <c r="AO30" s="48" t="s">
        <v>4</v>
      </c>
      <c r="AP30" s="46">
        <v>96344</v>
      </c>
      <c r="AQ30" s="48">
        <v>20.39</v>
      </c>
      <c r="AR30" s="48" t="s">
        <v>4</v>
      </c>
      <c r="AS30" s="48" t="s">
        <v>4</v>
      </c>
      <c r="AT30" s="46">
        <v>124745</v>
      </c>
      <c r="AU30" s="48">
        <v>26.4</v>
      </c>
      <c r="AV30" s="46">
        <v>243114</v>
      </c>
      <c r="AW30" s="48">
        <v>51.46</v>
      </c>
      <c r="AX30" s="51" t="s">
        <v>28</v>
      </c>
      <c r="AY30" s="46">
        <v>431006</v>
      </c>
      <c r="AZ30" s="48">
        <v>10.44</v>
      </c>
      <c r="BA30" s="46">
        <v>73638</v>
      </c>
      <c r="BB30" s="48">
        <v>17.09</v>
      </c>
      <c r="BC30" s="46">
        <v>101423</v>
      </c>
      <c r="BD30" s="48">
        <v>23.53</v>
      </c>
      <c r="BE30" s="46">
        <v>150411</v>
      </c>
      <c r="BF30" s="48">
        <v>34.9</v>
      </c>
      <c r="BG30" s="46">
        <v>1703</v>
      </c>
      <c r="BH30" s="48">
        <v>0.4</v>
      </c>
      <c r="BI30" s="46">
        <v>14210</v>
      </c>
      <c r="BJ30" s="48">
        <v>3.3</v>
      </c>
      <c r="BK30" s="46">
        <v>1989</v>
      </c>
      <c r="BL30" s="48">
        <v>0.46</v>
      </c>
      <c r="BM30" s="48">
        <v>0</v>
      </c>
      <c r="BN30" s="48">
        <v>0</v>
      </c>
      <c r="BO30" s="46">
        <v>87632</v>
      </c>
      <c r="BP30" s="48">
        <v>20.329999999999998</v>
      </c>
    </row>
    <row r="31" spans="1:68" s="22" customFormat="1" ht="20.399999999999999" x14ac:dyDescent="0.3">
      <c r="A31" s="49" t="s">
        <v>65</v>
      </c>
      <c r="B31" s="22" t="s">
        <v>1760</v>
      </c>
      <c r="C31" s="185">
        <f t="shared" si="0"/>
        <v>3.7000000000000002E-3</v>
      </c>
      <c r="D31" s="62">
        <v>99.63</v>
      </c>
      <c r="E31" s="98" t="str">
        <f t="shared" si="1"/>
        <v>Broad VBM, County option to send ballot</v>
      </c>
      <c r="F31" s="62" t="str">
        <f>ncsl!C31</f>
        <v>Yes</v>
      </c>
      <c r="G31" s="85" t="str">
        <f>ncsl!D31</f>
        <v>County option to send ballot</v>
      </c>
      <c r="H31" s="46">
        <v>508652</v>
      </c>
      <c r="I31" s="46">
        <v>442425</v>
      </c>
      <c r="J31" s="46">
        <v>367561</v>
      </c>
      <c r="K31" s="48">
        <v>83.08</v>
      </c>
      <c r="L31" s="46">
        <v>366188</v>
      </c>
      <c r="M31" s="56">
        <v>99.63</v>
      </c>
      <c r="N31" s="46">
        <v>1373</v>
      </c>
      <c r="O31" s="47">
        <v>0.37</v>
      </c>
      <c r="P31" s="186">
        <v>3.7000000000000002E-3</v>
      </c>
      <c r="Q31" s="48">
        <v>0</v>
      </c>
      <c r="R31" s="48">
        <v>0</v>
      </c>
      <c r="S31" s="48" t="s">
        <v>4</v>
      </c>
      <c r="T31" s="48" t="s">
        <v>4</v>
      </c>
      <c r="U31" s="51" t="s">
        <v>29</v>
      </c>
      <c r="V31" s="9" t="str">
        <f t="shared" si="2"/>
        <v>21%bmd</v>
      </c>
      <c r="W31" s="383" t="s">
        <v>1917</v>
      </c>
      <c r="X31" s="50"/>
      <c r="Y31" s="193">
        <f t="shared" si="3"/>
        <v>2.8125</v>
      </c>
      <c r="Z31" s="48">
        <v>549</v>
      </c>
      <c r="AA31" s="48">
        <v>0</v>
      </c>
      <c r="AB31" s="47">
        <v>0</v>
      </c>
      <c r="AC31" s="48">
        <v>0</v>
      </c>
      <c r="AD31" s="48">
        <v>0</v>
      </c>
      <c r="AE31" s="48">
        <v>405</v>
      </c>
      <c r="AF31" s="48">
        <v>73.77</v>
      </c>
      <c r="AG31" s="48">
        <v>144</v>
      </c>
      <c r="AH31" s="47">
        <v>26.23</v>
      </c>
      <c r="AI31" s="51" t="s">
        <v>29</v>
      </c>
      <c r="AJ31" s="46">
        <v>84153</v>
      </c>
      <c r="AK31" s="48">
        <v>13.65</v>
      </c>
      <c r="AL31" s="46">
        <v>6543</v>
      </c>
      <c r="AM31" s="48">
        <v>7.78</v>
      </c>
      <c r="AN31" s="46">
        <v>1491</v>
      </c>
      <c r="AO31" s="48">
        <v>1.77</v>
      </c>
      <c r="AP31" s="46">
        <v>20992</v>
      </c>
      <c r="AQ31" s="48">
        <v>24.95</v>
      </c>
      <c r="AR31" s="46">
        <v>54914</v>
      </c>
      <c r="AS31" s="48">
        <v>65.25</v>
      </c>
      <c r="AT31" s="48">
        <v>213</v>
      </c>
      <c r="AU31" s="48">
        <v>0.25</v>
      </c>
      <c r="AV31" s="48">
        <v>0</v>
      </c>
      <c r="AW31" s="48">
        <v>0</v>
      </c>
      <c r="AX31" s="51" t="s">
        <v>29</v>
      </c>
      <c r="AY31" s="46">
        <v>65343</v>
      </c>
      <c r="AZ31" s="48">
        <v>9.25</v>
      </c>
      <c r="BA31" s="46">
        <v>6350</v>
      </c>
      <c r="BB31" s="48">
        <v>9.7200000000000006</v>
      </c>
      <c r="BC31" s="46">
        <v>14124</v>
      </c>
      <c r="BD31" s="48">
        <v>21.62</v>
      </c>
      <c r="BE31" s="46">
        <v>36216</v>
      </c>
      <c r="BF31" s="48">
        <v>55.42</v>
      </c>
      <c r="BG31" s="46">
        <v>2571</v>
      </c>
      <c r="BH31" s="48">
        <v>3.93</v>
      </c>
      <c r="BI31" s="48">
        <v>286</v>
      </c>
      <c r="BJ31" s="48">
        <v>0.44</v>
      </c>
      <c r="BK31" s="48">
        <v>3</v>
      </c>
      <c r="BL31" s="48">
        <v>0</v>
      </c>
      <c r="BM31" s="46">
        <v>5793</v>
      </c>
      <c r="BN31" s="48">
        <v>8.8699999999999992</v>
      </c>
      <c r="BO31" s="48">
        <v>0</v>
      </c>
      <c r="BP31" s="48">
        <v>0</v>
      </c>
    </row>
    <row r="32" spans="1:68" s="22" customFormat="1" x14ac:dyDescent="0.3">
      <c r="A32" s="57" t="s">
        <v>30</v>
      </c>
      <c r="B32" s="21" t="s">
        <v>1724</v>
      </c>
      <c r="C32" s="185">
        <f t="shared" si="0"/>
        <v>9.0000000000000011E-3</v>
      </c>
      <c r="D32" s="62">
        <v>99.1</v>
      </c>
      <c r="E32" s="98" t="str">
        <f t="shared" si="1"/>
        <v>Broad VBM, Applic.sent to all</v>
      </c>
      <c r="F32" s="62" t="str">
        <f>ncsl!C32</f>
        <v>Yes</v>
      </c>
      <c r="G32" s="62" t="str">
        <f>ncsl!D32</f>
        <v>Application</v>
      </c>
      <c r="H32" s="46">
        <v>708924</v>
      </c>
      <c r="I32" s="46">
        <v>186204</v>
      </c>
      <c r="J32" s="46">
        <v>168844</v>
      </c>
      <c r="K32" s="48">
        <v>90.68</v>
      </c>
      <c r="L32" s="46">
        <v>167332</v>
      </c>
      <c r="M32" s="56">
        <v>99.1</v>
      </c>
      <c r="N32" s="46">
        <v>1512</v>
      </c>
      <c r="O32" s="47">
        <v>0.9</v>
      </c>
      <c r="P32" s="186">
        <v>9.0000000000000011E-3</v>
      </c>
      <c r="Q32" s="48">
        <v>0</v>
      </c>
      <c r="R32" s="48">
        <v>0</v>
      </c>
      <c r="S32" s="46">
        <v>40786</v>
      </c>
      <c r="T32" s="48">
        <v>5.75</v>
      </c>
      <c r="U32" s="51" t="s">
        <v>30</v>
      </c>
      <c r="V32" s="9" t="str">
        <f t="shared" si="2"/>
        <v>64%bmd</v>
      </c>
      <c r="W32" s="383" t="s">
        <v>1917</v>
      </c>
      <c r="X32" s="50"/>
      <c r="Y32" s="193">
        <f t="shared" si="3"/>
        <v>5.3216080402010046</v>
      </c>
      <c r="Z32" s="46">
        <v>1258</v>
      </c>
      <c r="AA32" s="48">
        <v>0</v>
      </c>
      <c r="AB32" s="47">
        <v>0</v>
      </c>
      <c r="AC32" s="48">
        <v>0</v>
      </c>
      <c r="AD32" s="48">
        <v>0</v>
      </c>
      <c r="AE32" s="46">
        <v>1059</v>
      </c>
      <c r="AF32" s="48">
        <v>84.18</v>
      </c>
      <c r="AG32" s="48">
        <v>199</v>
      </c>
      <c r="AH32" s="47">
        <v>15.82</v>
      </c>
      <c r="AI32" s="51" t="s">
        <v>30</v>
      </c>
      <c r="AJ32" s="46">
        <v>168746</v>
      </c>
      <c r="AK32" s="48">
        <v>15.38</v>
      </c>
      <c r="AL32" s="46">
        <v>25082</v>
      </c>
      <c r="AM32" s="48">
        <v>14.86</v>
      </c>
      <c r="AN32" s="46">
        <v>24737</v>
      </c>
      <c r="AO32" s="48">
        <v>14.66</v>
      </c>
      <c r="AP32" s="46">
        <v>17114</v>
      </c>
      <c r="AQ32" s="48">
        <v>10.14</v>
      </c>
      <c r="AR32" s="46">
        <v>101813</v>
      </c>
      <c r="AS32" s="48">
        <v>60.34</v>
      </c>
      <c r="AT32" s="48">
        <v>0</v>
      </c>
      <c r="AU32" s="48">
        <v>0</v>
      </c>
      <c r="AV32" s="48">
        <v>0</v>
      </c>
      <c r="AW32" s="48">
        <v>0</v>
      </c>
      <c r="AX32" s="51" t="s">
        <v>30</v>
      </c>
      <c r="AY32" s="46">
        <v>86796</v>
      </c>
      <c r="AZ32" s="48">
        <v>7.12</v>
      </c>
      <c r="BA32" s="46">
        <v>25745</v>
      </c>
      <c r="BB32" s="48">
        <v>29.66</v>
      </c>
      <c r="BC32" s="46">
        <v>25872</v>
      </c>
      <c r="BD32" s="48">
        <v>29.81</v>
      </c>
      <c r="BE32" s="46">
        <v>29043</v>
      </c>
      <c r="BF32" s="48">
        <v>33.46</v>
      </c>
      <c r="BG32" s="46">
        <v>1179</v>
      </c>
      <c r="BH32" s="48">
        <v>1.36</v>
      </c>
      <c r="BI32" s="46">
        <v>3490</v>
      </c>
      <c r="BJ32" s="48">
        <v>4.0199999999999996</v>
      </c>
      <c r="BK32" s="48">
        <v>3</v>
      </c>
      <c r="BL32" s="48">
        <v>0</v>
      </c>
      <c r="BM32" s="46">
        <v>1464</v>
      </c>
      <c r="BN32" s="48">
        <v>1.69</v>
      </c>
      <c r="BO32" s="48">
        <v>0</v>
      </c>
      <c r="BP32" s="48">
        <v>0</v>
      </c>
    </row>
    <row r="33" spans="1:68" s="22" customFormat="1" x14ac:dyDescent="0.3">
      <c r="A33" s="57" t="s">
        <v>31</v>
      </c>
      <c r="B33" s="21" t="s">
        <v>1723</v>
      </c>
      <c r="C33" s="185">
        <f t="shared" si="0"/>
        <v>2.0499999999999997E-2</v>
      </c>
      <c r="D33" s="62">
        <v>97.42</v>
      </c>
      <c r="E33" s="98" t="str">
        <f t="shared" si="1"/>
        <v>Broad VBM, Ballot sent to all</v>
      </c>
      <c r="F33" s="62" t="str">
        <f>ncsl!C33</f>
        <v>Yes</v>
      </c>
      <c r="G33" s="62" t="str">
        <f>ncsl!D33</f>
        <v>Ballot in 2020</v>
      </c>
      <c r="H33" s="46">
        <v>976587</v>
      </c>
      <c r="I33" s="46">
        <v>103810</v>
      </c>
      <c r="J33" s="46">
        <v>86633</v>
      </c>
      <c r="K33" s="48">
        <v>83.45</v>
      </c>
      <c r="L33" s="46">
        <v>84396</v>
      </c>
      <c r="M33" s="56">
        <v>97.42</v>
      </c>
      <c r="N33" s="46">
        <v>1772</v>
      </c>
      <c r="O33" s="47">
        <v>2.0499999999999998</v>
      </c>
      <c r="P33" s="186">
        <v>2.0499999999999997E-2</v>
      </c>
      <c r="Q33" s="48">
        <v>465</v>
      </c>
      <c r="R33" s="48">
        <v>0.54</v>
      </c>
      <c r="S33" s="46">
        <v>554591</v>
      </c>
      <c r="T33" s="48">
        <v>56.79</v>
      </c>
      <c r="U33" s="51" t="s">
        <v>31</v>
      </c>
      <c r="V33" s="9" t="str">
        <f t="shared" si="2"/>
        <v>91%bmd</v>
      </c>
      <c r="W33" s="383" t="s">
        <v>1932</v>
      </c>
      <c r="X33" s="50"/>
      <c r="Y33" s="193">
        <f t="shared" si="3"/>
        <v>2.7317073170731709</v>
      </c>
      <c r="Z33" s="46">
        <v>5615</v>
      </c>
      <c r="AA33" s="48">
        <v>0</v>
      </c>
      <c r="AB33" s="47">
        <v>0</v>
      </c>
      <c r="AC33" s="46">
        <v>5462</v>
      </c>
      <c r="AD33" s="48">
        <v>97.28</v>
      </c>
      <c r="AE33" s="48">
        <v>112</v>
      </c>
      <c r="AF33" s="48">
        <v>1.99</v>
      </c>
      <c r="AG33" s="48">
        <v>41</v>
      </c>
      <c r="AH33" s="47">
        <v>0.73</v>
      </c>
      <c r="AI33" s="51" t="s">
        <v>31</v>
      </c>
      <c r="AJ33" s="46">
        <v>259573</v>
      </c>
      <c r="AK33" s="48">
        <v>16.600000000000001</v>
      </c>
      <c r="AL33" s="46">
        <v>83533</v>
      </c>
      <c r="AM33" s="48">
        <v>32.18</v>
      </c>
      <c r="AN33" s="46">
        <v>14823</v>
      </c>
      <c r="AO33" s="48">
        <v>5.71</v>
      </c>
      <c r="AP33" s="46">
        <v>115888</v>
      </c>
      <c r="AQ33" s="48">
        <v>44.65</v>
      </c>
      <c r="AR33" s="46">
        <v>45329</v>
      </c>
      <c r="AS33" s="48">
        <v>17.46</v>
      </c>
      <c r="AT33" s="48">
        <v>0</v>
      </c>
      <c r="AU33" s="48">
        <v>0</v>
      </c>
      <c r="AV33" s="48">
        <v>0</v>
      </c>
      <c r="AW33" s="48">
        <v>0</v>
      </c>
      <c r="AX33" s="51" t="s">
        <v>31</v>
      </c>
      <c r="AY33" s="46">
        <v>196800</v>
      </c>
      <c r="AZ33" s="48">
        <v>11.1</v>
      </c>
      <c r="BA33" s="46">
        <v>16641</v>
      </c>
      <c r="BB33" s="48">
        <v>8.4600000000000009</v>
      </c>
      <c r="BC33" s="46">
        <v>20330</v>
      </c>
      <c r="BD33" s="48">
        <v>10.33</v>
      </c>
      <c r="BE33" s="46">
        <v>112051</v>
      </c>
      <c r="BF33" s="48">
        <v>56.94</v>
      </c>
      <c r="BG33" s="46">
        <v>17420</v>
      </c>
      <c r="BH33" s="48">
        <v>8.85</v>
      </c>
      <c r="BI33" s="46">
        <v>2260</v>
      </c>
      <c r="BJ33" s="48">
        <v>1.1499999999999999</v>
      </c>
      <c r="BK33" s="48">
        <v>37</v>
      </c>
      <c r="BL33" s="48">
        <v>0.02</v>
      </c>
      <c r="BM33" s="46">
        <v>28061</v>
      </c>
      <c r="BN33" s="48">
        <v>14.26</v>
      </c>
      <c r="BO33" s="48">
        <v>0</v>
      </c>
      <c r="BP33" s="48">
        <v>0</v>
      </c>
    </row>
    <row r="34" spans="1:68" s="22" customFormat="1" x14ac:dyDescent="0.3">
      <c r="A34" s="57" t="s">
        <v>66</v>
      </c>
      <c r="B34" s="21" t="s">
        <v>1759</v>
      </c>
      <c r="C34" s="185" t="str">
        <f t="shared" si="0"/>
        <v>No signature checks</v>
      </c>
      <c r="D34" s="62" t="s">
        <v>202</v>
      </c>
      <c r="E34" s="98" t="str">
        <f t="shared" si="1"/>
        <v>Broad VBM, if Voter asks</v>
      </c>
      <c r="F34" s="62">
        <f>ncsl!C34</f>
        <v>2020</v>
      </c>
      <c r="G34" s="62" t="str">
        <f>ncsl!D34</f>
        <v>Neither</v>
      </c>
      <c r="H34" s="46">
        <v>581551</v>
      </c>
      <c r="I34" s="46">
        <v>46831</v>
      </c>
      <c r="J34" s="46">
        <v>44615</v>
      </c>
      <c r="K34" s="48">
        <v>95.27</v>
      </c>
      <c r="L34" s="46">
        <v>43416</v>
      </c>
      <c r="M34" s="56">
        <v>97.31</v>
      </c>
      <c r="N34" s="46">
        <v>1199</v>
      </c>
      <c r="O34" s="47">
        <v>2.69</v>
      </c>
      <c r="P34" s="186" t="s">
        <v>202</v>
      </c>
      <c r="Q34" s="48">
        <v>0</v>
      </c>
      <c r="R34" s="48">
        <v>0</v>
      </c>
      <c r="S34" s="48" t="s">
        <v>4</v>
      </c>
      <c r="T34" s="48" t="s">
        <v>4</v>
      </c>
      <c r="U34" s="51" t="s">
        <v>32</v>
      </c>
      <c r="V34" s="9" t="str">
        <f t="shared" si="2"/>
        <v>50%bmd</v>
      </c>
      <c r="W34" s="383" t="s">
        <v>1917</v>
      </c>
      <c r="X34" s="50"/>
      <c r="Y34" s="193">
        <f t="shared" si="3"/>
        <v>1.1930501930501931</v>
      </c>
      <c r="Z34" s="48">
        <v>568</v>
      </c>
      <c r="AA34" s="48">
        <v>0</v>
      </c>
      <c r="AB34" s="47">
        <v>0</v>
      </c>
      <c r="AC34" s="48">
        <v>0</v>
      </c>
      <c r="AD34" s="48">
        <v>0</v>
      </c>
      <c r="AE34" s="48">
        <v>309</v>
      </c>
      <c r="AF34" s="48">
        <v>54.4</v>
      </c>
      <c r="AG34" s="48">
        <v>259</v>
      </c>
      <c r="AH34" s="47">
        <v>45.6</v>
      </c>
      <c r="AI34" s="51" t="s">
        <v>32</v>
      </c>
      <c r="AJ34" s="46">
        <v>32362</v>
      </c>
      <c r="AK34" s="48">
        <v>3.28</v>
      </c>
      <c r="AL34" s="48">
        <v>314</v>
      </c>
      <c r="AM34" s="48">
        <v>0.97</v>
      </c>
      <c r="AN34" s="48" t="s">
        <v>4</v>
      </c>
      <c r="AO34" s="48" t="s">
        <v>4</v>
      </c>
      <c r="AP34" s="46">
        <v>4769</v>
      </c>
      <c r="AQ34" s="48">
        <v>14.74</v>
      </c>
      <c r="AR34" s="46">
        <v>27281</v>
      </c>
      <c r="AS34" s="48">
        <v>84.3</v>
      </c>
      <c r="AT34" s="48">
        <v>0</v>
      </c>
      <c r="AU34" s="48">
        <v>0</v>
      </c>
      <c r="AV34" s="48">
        <v>-2</v>
      </c>
      <c r="AW34" s="48">
        <v>-0.01</v>
      </c>
      <c r="AX34" s="51" t="s">
        <v>32</v>
      </c>
      <c r="AY34" s="46">
        <v>108278</v>
      </c>
      <c r="AZ34" s="48">
        <v>10.96</v>
      </c>
      <c r="BA34" s="46">
        <v>96087</v>
      </c>
      <c r="BB34" s="48">
        <v>88.74</v>
      </c>
      <c r="BC34" s="46">
        <v>10533</v>
      </c>
      <c r="BD34" s="48">
        <v>9.73</v>
      </c>
      <c r="BE34" s="48" t="s">
        <v>4</v>
      </c>
      <c r="BF34" s="48" t="s">
        <v>4</v>
      </c>
      <c r="BG34" s="48" t="s">
        <v>4</v>
      </c>
      <c r="BH34" s="48" t="s">
        <v>4</v>
      </c>
      <c r="BI34" s="48">
        <v>58</v>
      </c>
      <c r="BJ34" s="48">
        <v>0.05</v>
      </c>
      <c r="BK34" s="48" t="s">
        <v>4</v>
      </c>
      <c r="BL34" s="48" t="s">
        <v>4</v>
      </c>
      <c r="BM34" s="46">
        <v>1600</v>
      </c>
      <c r="BN34" s="48">
        <v>1.48</v>
      </c>
      <c r="BO34" s="48">
        <v>0</v>
      </c>
      <c r="BP34" s="48">
        <v>0</v>
      </c>
    </row>
    <row r="35" spans="1:68" s="22" customFormat="1" ht="27.6" x14ac:dyDescent="0.3">
      <c r="A35" s="57" t="s">
        <v>67</v>
      </c>
      <c r="B35" s="21" t="s">
        <v>1758</v>
      </c>
      <c r="C35" s="185">
        <f t="shared" si="0"/>
        <v>2.8799999999999999E-2</v>
      </c>
      <c r="D35" s="76">
        <v>96.7</v>
      </c>
      <c r="E35" s="98" t="str">
        <f t="shared" si="1"/>
        <v>Broad VBM, Ballot sent to all</v>
      </c>
      <c r="F35" s="76" t="str">
        <f>ncsl!C35</f>
        <v>Yes</v>
      </c>
      <c r="G35" s="76" t="str">
        <f>ncsl!D35</f>
        <v>Ballot in 2020</v>
      </c>
      <c r="H35" s="46">
        <v>3248642</v>
      </c>
      <c r="I35" s="46">
        <v>563106</v>
      </c>
      <c r="J35" s="46">
        <v>406325</v>
      </c>
      <c r="K35" s="48">
        <v>72.16</v>
      </c>
      <c r="L35" s="46">
        <v>392931</v>
      </c>
      <c r="M35" s="56">
        <v>96.7</v>
      </c>
      <c r="N35" s="46">
        <v>11694</v>
      </c>
      <c r="O35" s="47">
        <v>2.88</v>
      </c>
      <c r="P35" s="186">
        <v>2.8799999999999999E-2</v>
      </c>
      <c r="Q35" s="46">
        <v>1700</v>
      </c>
      <c r="R35" s="48">
        <v>0.42</v>
      </c>
      <c r="S35" s="48" t="s">
        <v>4</v>
      </c>
      <c r="T35" s="48" t="s">
        <v>4</v>
      </c>
      <c r="U35" s="51" t="s">
        <v>33</v>
      </c>
      <c r="V35" s="9" t="str">
        <f t="shared" si="2"/>
        <v>88%dre,00%bmd</v>
      </c>
      <c r="W35" s="383" t="s">
        <v>1931</v>
      </c>
      <c r="X35" s="50"/>
      <c r="Y35" s="193">
        <f t="shared" si="3"/>
        <v>0</v>
      </c>
      <c r="Z35" s="46">
        <v>11408</v>
      </c>
      <c r="AA35" s="46">
        <v>11368</v>
      </c>
      <c r="AB35" s="47">
        <v>99.65</v>
      </c>
      <c r="AC35" s="48">
        <v>0</v>
      </c>
      <c r="AD35" s="48">
        <v>0</v>
      </c>
      <c r="AE35" s="48">
        <v>0</v>
      </c>
      <c r="AF35" s="48">
        <v>0</v>
      </c>
      <c r="AG35" s="48">
        <v>40</v>
      </c>
      <c r="AH35" s="47">
        <v>0.35</v>
      </c>
      <c r="AI35" s="51" t="s">
        <v>123</v>
      </c>
      <c r="AJ35" s="46">
        <v>348453</v>
      </c>
      <c r="AK35" s="48">
        <v>6.39</v>
      </c>
      <c r="AL35" s="48" t="s">
        <v>4</v>
      </c>
      <c r="AM35" s="48" t="s">
        <v>4</v>
      </c>
      <c r="AN35" s="48" t="s">
        <v>4</v>
      </c>
      <c r="AO35" s="48" t="s">
        <v>4</v>
      </c>
      <c r="AP35" s="48" t="s">
        <v>4</v>
      </c>
      <c r="AQ35" s="48" t="s">
        <v>4</v>
      </c>
      <c r="AR35" s="48" t="s">
        <v>4</v>
      </c>
      <c r="AS35" s="48" t="s">
        <v>4</v>
      </c>
      <c r="AT35" s="48">
        <v>0</v>
      </c>
      <c r="AU35" s="48">
        <v>0</v>
      </c>
      <c r="AV35" s="46">
        <v>348453</v>
      </c>
      <c r="AW35" s="48">
        <v>100</v>
      </c>
      <c r="AX35" s="51" t="s">
        <v>33</v>
      </c>
      <c r="AY35" s="46">
        <v>446569</v>
      </c>
      <c r="AZ35" s="48">
        <v>7.61</v>
      </c>
      <c r="BA35" s="46">
        <v>65624</v>
      </c>
      <c r="BB35" s="48">
        <v>14.7</v>
      </c>
      <c r="BC35" s="46">
        <v>103754</v>
      </c>
      <c r="BD35" s="48">
        <v>23.23</v>
      </c>
      <c r="BE35" s="46">
        <v>220949</v>
      </c>
      <c r="BF35" s="48">
        <v>49.48</v>
      </c>
      <c r="BG35" s="46">
        <v>13714</v>
      </c>
      <c r="BH35" s="48">
        <v>3.07</v>
      </c>
      <c r="BI35" s="46">
        <v>10930</v>
      </c>
      <c r="BJ35" s="48">
        <v>2.4500000000000002</v>
      </c>
      <c r="BK35" s="48">
        <v>25</v>
      </c>
      <c r="BL35" s="48">
        <v>0.01</v>
      </c>
      <c r="BM35" s="46">
        <v>31573</v>
      </c>
      <c r="BN35" s="48">
        <v>7.07</v>
      </c>
      <c r="BO35" s="48">
        <v>0</v>
      </c>
      <c r="BP35" s="48">
        <v>0</v>
      </c>
    </row>
    <row r="36" spans="1:68" s="22" customFormat="1" ht="30.6" x14ac:dyDescent="0.3">
      <c r="A36" s="57" t="s">
        <v>34</v>
      </c>
      <c r="B36" s="21" t="s">
        <v>1757</v>
      </c>
      <c r="C36" s="185" t="str">
        <f t="shared" si="0"/>
        <v>No signature checks</v>
      </c>
      <c r="D36" s="62" t="s">
        <v>202</v>
      </c>
      <c r="E36" s="98" t="str">
        <f t="shared" si="1"/>
        <v>Broad VBM, County option to send applic.</v>
      </c>
      <c r="F36" s="62" t="str">
        <f>ncsl!C36</f>
        <v>Yes</v>
      </c>
      <c r="G36" s="85" t="str">
        <f>ncsl!D36</f>
        <v>County option to send applic.</v>
      </c>
      <c r="H36" s="46">
        <v>697681</v>
      </c>
      <c r="I36" s="46">
        <v>448987</v>
      </c>
      <c r="J36" s="46">
        <v>440138</v>
      </c>
      <c r="K36" s="48">
        <v>98.03</v>
      </c>
      <c r="L36" s="46">
        <v>448987</v>
      </c>
      <c r="M36" s="56">
        <v>102.01</v>
      </c>
      <c r="N36" s="48">
        <v>240</v>
      </c>
      <c r="O36" s="47">
        <v>0.05</v>
      </c>
      <c r="P36" s="186" t="s">
        <v>202</v>
      </c>
      <c r="Q36" s="46">
        <v>-9089</v>
      </c>
      <c r="R36" s="48">
        <v>-2.0699999999999998</v>
      </c>
      <c r="S36" s="46">
        <v>375283</v>
      </c>
      <c r="T36" s="48">
        <v>53.79</v>
      </c>
      <c r="U36" s="51" t="s">
        <v>34</v>
      </c>
      <c r="V36" s="9" t="str">
        <f t="shared" si="2"/>
        <v>00%bmd</v>
      </c>
      <c r="W36" s="383" t="s">
        <v>1917</v>
      </c>
      <c r="X36" s="50"/>
      <c r="Y36" s="193">
        <f t="shared" si="3"/>
        <v>0</v>
      </c>
      <c r="Z36" s="46">
        <v>1203</v>
      </c>
      <c r="AA36" s="48">
        <v>0</v>
      </c>
      <c r="AB36" s="47">
        <v>0</v>
      </c>
      <c r="AC36" s="48">
        <v>0</v>
      </c>
      <c r="AD36" s="48">
        <v>0</v>
      </c>
      <c r="AE36" s="48">
        <v>0</v>
      </c>
      <c r="AF36" s="48">
        <v>0</v>
      </c>
      <c r="AG36" s="46">
        <v>1203</v>
      </c>
      <c r="AH36" s="47">
        <v>100</v>
      </c>
      <c r="AI36" s="51" t="s">
        <v>34</v>
      </c>
      <c r="AJ36" s="46">
        <v>54022</v>
      </c>
      <c r="AK36" s="48">
        <v>7.74</v>
      </c>
      <c r="AL36" s="46">
        <v>1488</v>
      </c>
      <c r="AM36" s="48">
        <v>2.75</v>
      </c>
      <c r="AN36" s="48">
        <v>155</v>
      </c>
      <c r="AO36" s="48">
        <v>0.28999999999999998</v>
      </c>
      <c r="AP36" s="46">
        <v>14414</v>
      </c>
      <c r="AQ36" s="48">
        <v>26.68</v>
      </c>
      <c r="AR36" s="46">
        <v>37965</v>
      </c>
      <c r="AS36" s="48">
        <v>70.28</v>
      </c>
      <c r="AT36" s="48">
        <v>0</v>
      </c>
      <c r="AU36" s="48">
        <v>0</v>
      </c>
      <c r="AV36" s="48">
        <v>0</v>
      </c>
      <c r="AW36" s="48">
        <v>0</v>
      </c>
      <c r="AX36" s="51" t="s">
        <v>34</v>
      </c>
      <c r="AY36" s="46">
        <v>18011</v>
      </c>
      <c r="AZ36" s="48">
        <v>1.43</v>
      </c>
      <c r="BA36" s="46">
        <v>2975</v>
      </c>
      <c r="BB36" s="48">
        <v>16.52</v>
      </c>
      <c r="BC36" s="46">
        <v>10456</v>
      </c>
      <c r="BD36" s="48">
        <v>58.05</v>
      </c>
      <c r="BE36" s="48">
        <v>3</v>
      </c>
      <c r="BF36" s="48">
        <v>0.02</v>
      </c>
      <c r="BG36" s="48">
        <v>57</v>
      </c>
      <c r="BH36" s="48">
        <v>0.32</v>
      </c>
      <c r="BI36" s="46">
        <v>4519</v>
      </c>
      <c r="BJ36" s="48">
        <v>25.09</v>
      </c>
      <c r="BK36" s="48" t="s">
        <v>4</v>
      </c>
      <c r="BL36" s="48" t="s">
        <v>4</v>
      </c>
      <c r="BM36" s="48">
        <v>0</v>
      </c>
      <c r="BN36" s="48">
        <v>0</v>
      </c>
      <c r="BO36" s="48">
        <v>1</v>
      </c>
      <c r="BP36" s="48">
        <v>0.01</v>
      </c>
    </row>
    <row r="37" spans="1:68" s="22" customFormat="1" x14ac:dyDescent="0.3">
      <c r="A37" s="57" t="s">
        <v>68</v>
      </c>
      <c r="B37" s="21" t="s">
        <v>1756</v>
      </c>
      <c r="C37" s="185">
        <f t="shared" ref="C37:C55" si="4">IF(D37="No signature checks",D37,O37*0.01)</f>
        <v>0.13689999999999999</v>
      </c>
      <c r="D37" s="62">
        <v>90.82</v>
      </c>
      <c r="E37" s="98" t="str">
        <f t="shared" ref="E37:E55" si="5">IF(F37="No","VBM for limited reasons",CONCATENATE("Broad VBM, ",IF(G37="Application","Applic.sent to all",IF(LEFT(G37,6)="Ballot","Ballot sent to all",IF(G37="Neither","if Voter asks",G37)))))</f>
        <v>Broad VBM, if Voter asks</v>
      </c>
      <c r="F37" s="62">
        <f>ncsl!C37</f>
        <v>2020</v>
      </c>
      <c r="G37" s="62" t="str">
        <f>ncsl!D37</f>
        <v>Neither</v>
      </c>
      <c r="H37" s="46">
        <v>6356896</v>
      </c>
      <c r="I37" s="46">
        <v>341270</v>
      </c>
      <c r="J37" s="46">
        <v>249002</v>
      </c>
      <c r="K37" s="48">
        <v>72.959999999999994</v>
      </c>
      <c r="L37" s="46">
        <v>226151</v>
      </c>
      <c r="M37" s="56">
        <v>90.82</v>
      </c>
      <c r="N37" s="46">
        <v>34095</v>
      </c>
      <c r="O37" s="47">
        <v>13.69</v>
      </c>
      <c r="P37" s="186">
        <v>0.13689999999999999</v>
      </c>
      <c r="Q37" s="46">
        <v>-11244</v>
      </c>
      <c r="R37" s="48">
        <v>-4.5199999999999996</v>
      </c>
      <c r="S37" s="48" t="s">
        <v>4</v>
      </c>
      <c r="T37" s="48" t="s">
        <v>4</v>
      </c>
      <c r="U37" s="51" t="s">
        <v>35</v>
      </c>
      <c r="V37" s="9" t="str">
        <f t="shared" ref="V37:V55" si="6">IF(X37&lt;&gt;"",X37,CONCATENATE(IF(AB37&gt;15,CONCATENATE(TEXT(AB37*(1-L37/H37),"0"),"%dre,"),""),TEXT(MIN(99,(AD37+AF37)*(1-L37/H37)),"00"),"%bmd"))</f>
        <v>40%bmd</v>
      </c>
      <c r="W37" s="383" t="s">
        <v>1917</v>
      </c>
      <c r="X37" s="50"/>
      <c r="Y37" s="193">
        <f t="shared" si="3"/>
        <v>0.70586097228532485</v>
      </c>
      <c r="Z37" s="46">
        <v>18773</v>
      </c>
      <c r="AA37" s="48">
        <v>0</v>
      </c>
      <c r="AB37" s="47">
        <v>0</v>
      </c>
      <c r="AC37" s="48">
        <v>0</v>
      </c>
      <c r="AD37" s="48">
        <v>0</v>
      </c>
      <c r="AE37" s="46">
        <v>7768</v>
      </c>
      <c r="AF37" s="48">
        <v>41.38</v>
      </c>
      <c r="AG37" s="46">
        <v>11005</v>
      </c>
      <c r="AH37" s="47">
        <v>58.62</v>
      </c>
      <c r="AI37" s="51" t="s">
        <v>35</v>
      </c>
      <c r="AJ37" s="46">
        <v>405036</v>
      </c>
      <c r="AK37" s="48">
        <v>3.47</v>
      </c>
      <c r="AL37" s="46">
        <v>16980</v>
      </c>
      <c r="AM37" s="48">
        <v>4.1900000000000004</v>
      </c>
      <c r="AN37" s="46">
        <v>28922</v>
      </c>
      <c r="AO37" s="48">
        <v>7.14</v>
      </c>
      <c r="AP37" s="46">
        <v>44680</v>
      </c>
      <c r="AQ37" s="48">
        <v>11.03</v>
      </c>
      <c r="AR37" s="46">
        <v>166330</v>
      </c>
      <c r="AS37" s="48">
        <v>41.07</v>
      </c>
      <c r="AT37" s="48">
        <v>0</v>
      </c>
      <c r="AU37" s="48">
        <v>0</v>
      </c>
      <c r="AV37" s="46">
        <v>148124</v>
      </c>
      <c r="AW37" s="48">
        <v>36.57</v>
      </c>
      <c r="AX37" s="51" t="s">
        <v>35</v>
      </c>
      <c r="AY37" s="46">
        <v>410301</v>
      </c>
      <c r="AZ37" s="48">
        <v>3.23</v>
      </c>
      <c r="BA37" s="46">
        <v>153438</v>
      </c>
      <c r="BB37" s="48">
        <v>37.4</v>
      </c>
      <c r="BC37" s="46">
        <v>172816</v>
      </c>
      <c r="BD37" s="48">
        <v>42.12</v>
      </c>
      <c r="BE37" s="46">
        <v>46511</v>
      </c>
      <c r="BF37" s="48">
        <v>11.34</v>
      </c>
      <c r="BG37" s="46">
        <v>1313</v>
      </c>
      <c r="BH37" s="48">
        <v>0.32</v>
      </c>
      <c r="BI37" s="46">
        <v>4705</v>
      </c>
      <c r="BJ37" s="48">
        <v>1.1499999999999999</v>
      </c>
      <c r="BK37" s="48">
        <v>95</v>
      </c>
      <c r="BL37" s="48">
        <v>0.02</v>
      </c>
      <c r="BM37" s="46">
        <v>31423</v>
      </c>
      <c r="BN37" s="48">
        <v>7.66</v>
      </c>
      <c r="BO37" s="48">
        <v>0</v>
      </c>
      <c r="BP37" s="48">
        <v>0</v>
      </c>
    </row>
    <row r="38" spans="1:68" s="22" customFormat="1" x14ac:dyDescent="0.3">
      <c r="A38" s="57" t="s">
        <v>36</v>
      </c>
      <c r="B38" s="21" t="s">
        <v>1755</v>
      </c>
      <c r="C38" s="185" t="str">
        <f t="shared" si="4"/>
        <v>No signature checks</v>
      </c>
      <c r="D38" s="62" t="s">
        <v>202</v>
      </c>
      <c r="E38" s="98" t="str">
        <f t="shared" si="5"/>
        <v>Broad VBM, if Voter asks</v>
      </c>
      <c r="F38" s="62" t="str">
        <f>ncsl!C38</f>
        <v>Yes</v>
      </c>
      <c r="G38" s="62" t="str">
        <f>ncsl!D38</f>
        <v>Neither</v>
      </c>
      <c r="H38" s="46">
        <v>3705224</v>
      </c>
      <c r="I38" s="46">
        <v>126142</v>
      </c>
      <c r="J38" s="46">
        <v>95546</v>
      </c>
      <c r="K38" s="48">
        <v>75.739999999999995</v>
      </c>
      <c r="L38" s="46">
        <v>89711</v>
      </c>
      <c r="M38" s="56">
        <v>93.89</v>
      </c>
      <c r="N38" s="46">
        <v>5835</v>
      </c>
      <c r="O38" s="47">
        <v>6.11</v>
      </c>
      <c r="P38" s="186" t="s">
        <v>202</v>
      </c>
      <c r="Q38" s="48">
        <v>0</v>
      </c>
      <c r="R38" s="48">
        <v>0</v>
      </c>
      <c r="S38" s="46">
        <v>1926639</v>
      </c>
      <c r="T38" s="48">
        <v>52</v>
      </c>
      <c r="U38" s="51" t="s">
        <v>36</v>
      </c>
      <c r="V38" s="9" t="str">
        <f t="shared" si="6"/>
        <v>79%bmd</v>
      </c>
      <c r="W38" s="383" t="s">
        <v>1921</v>
      </c>
      <c r="X38" s="50"/>
      <c r="Y38" s="193">
        <f t="shared" si="3"/>
        <v>0.86177884615384615</v>
      </c>
      <c r="Z38" s="46">
        <v>8891</v>
      </c>
      <c r="AA38" s="48">
        <v>0</v>
      </c>
      <c r="AB38" s="47">
        <v>0</v>
      </c>
      <c r="AC38" s="46">
        <v>5793</v>
      </c>
      <c r="AD38" s="48">
        <v>65.16</v>
      </c>
      <c r="AE38" s="46">
        <v>1434</v>
      </c>
      <c r="AF38" s="48">
        <v>16.13</v>
      </c>
      <c r="AG38" s="46">
        <v>1664</v>
      </c>
      <c r="AH38" s="47">
        <v>18.72</v>
      </c>
      <c r="AI38" s="51" t="s">
        <v>36</v>
      </c>
      <c r="AJ38" s="46">
        <v>1024832</v>
      </c>
      <c r="AK38" s="48">
        <v>17.38</v>
      </c>
      <c r="AL38" s="48" t="s">
        <v>4</v>
      </c>
      <c r="AM38" s="48" t="s">
        <v>4</v>
      </c>
      <c r="AN38" s="48" t="s">
        <v>4</v>
      </c>
      <c r="AO38" s="48" t="s">
        <v>4</v>
      </c>
      <c r="AP38" s="46">
        <v>333952</v>
      </c>
      <c r="AQ38" s="48">
        <v>32.590000000000003</v>
      </c>
      <c r="AR38" s="46">
        <v>630339</v>
      </c>
      <c r="AS38" s="48">
        <v>61.51</v>
      </c>
      <c r="AT38" s="46">
        <v>60541</v>
      </c>
      <c r="AU38" s="48">
        <v>5.91</v>
      </c>
      <c r="AV38" s="48">
        <v>0</v>
      </c>
      <c r="AW38" s="48">
        <v>0</v>
      </c>
      <c r="AX38" s="51" t="s">
        <v>36</v>
      </c>
      <c r="AY38" s="46">
        <v>744453</v>
      </c>
      <c r="AZ38" s="48">
        <v>10.49</v>
      </c>
      <c r="BA38" s="46">
        <v>331563</v>
      </c>
      <c r="BB38" s="48">
        <v>44.54</v>
      </c>
      <c r="BC38" s="46">
        <v>129794</v>
      </c>
      <c r="BD38" s="48">
        <v>17.43</v>
      </c>
      <c r="BE38" s="46">
        <v>220446</v>
      </c>
      <c r="BF38" s="48">
        <v>29.61</v>
      </c>
      <c r="BG38" s="46">
        <v>3452</v>
      </c>
      <c r="BH38" s="48">
        <v>0.46</v>
      </c>
      <c r="BI38" s="46">
        <v>25598</v>
      </c>
      <c r="BJ38" s="48">
        <v>3.44</v>
      </c>
      <c r="BK38" s="48" t="s">
        <v>4</v>
      </c>
      <c r="BL38" s="48" t="s">
        <v>4</v>
      </c>
      <c r="BM38" s="46">
        <v>33600</v>
      </c>
      <c r="BN38" s="48">
        <v>4.51</v>
      </c>
      <c r="BO38" s="48">
        <v>0</v>
      </c>
      <c r="BP38" s="48">
        <v>0</v>
      </c>
    </row>
    <row r="39" spans="1:68" s="22" customFormat="1" x14ac:dyDescent="0.3">
      <c r="A39" s="57" t="s">
        <v>69</v>
      </c>
      <c r="B39" s="21" t="s">
        <v>1726</v>
      </c>
      <c r="C39" s="185">
        <f t="shared" si="4"/>
        <v>5.7999999999999996E-3</v>
      </c>
      <c r="D39" s="62">
        <v>99.41</v>
      </c>
      <c r="E39" s="98" t="str">
        <f t="shared" si="5"/>
        <v>Broad VBM, if Voter asks</v>
      </c>
      <c r="F39" s="62" t="str">
        <f>ncsl!C39</f>
        <v>Yes</v>
      </c>
      <c r="G39" s="62" t="str">
        <f>ncsl!D39</f>
        <v>Neither</v>
      </c>
      <c r="H39" s="46">
        <v>329950</v>
      </c>
      <c r="I39" s="46">
        <v>101568</v>
      </c>
      <c r="J39" s="46">
        <v>96125</v>
      </c>
      <c r="K39" s="48">
        <v>94.64</v>
      </c>
      <c r="L39" s="46">
        <v>95562</v>
      </c>
      <c r="M39" s="56">
        <v>99.41</v>
      </c>
      <c r="N39" s="48">
        <v>554</v>
      </c>
      <c r="O39" s="47">
        <v>0.57999999999999996</v>
      </c>
      <c r="P39" s="186">
        <v>5.7999999999999996E-3</v>
      </c>
      <c r="Q39" s="48">
        <v>9</v>
      </c>
      <c r="R39" s="48">
        <v>0.01</v>
      </c>
      <c r="S39" s="48" t="s">
        <v>4</v>
      </c>
      <c r="T39" s="48" t="s">
        <v>4</v>
      </c>
      <c r="U39" s="51" t="s">
        <v>99</v>
      </c>
      <c r="V39" s="9" t="str">
        <f t="shared" si="6"/>
        <v>30%bmd</v>
      </c>
      <c r="W39" s="383" t="s">
        <v>1917</v>
      </c>
      <c r="X39" s="50"/>
      <c r="Y39" s="193">
        <f t="shared" si="3"/>
        <v>0.75136612021857918</v>
      </c>
      <c r="Z39" s="48">
        <v>641</v>
      </c>
      <c r="AA39" s="48">
        <v>0</v>
      </c>
      <c r="AB39" s="47">
        <v>0</v>
      </c>
      <c r="AC39" s="48">
        <v>0</v>
      </c>
      <c r="AD39" s="48">
        <v>0</v>
      </c>
      <c r="AE39" s="48">
        <v>275</v>
      </c>
      <c r="AF39" s="48">
        <v>42.9</v>
      </c>
      <c r="AG39" s="48">
        <v>366</v>
      </c>
      <c r="AH39" s="47">
        <v>57.1</v>
      </c>
      <c r="AI39" s="51" t="s">
        <v>124</v>
      </c>
      <c r="AJ39" s="48" t="s">
        <v>4</v>
      </c>
      <c r="AK39" s="48" t="s">
        <v>4</v>
      </c>
      <c r="AL39" s="48" t="s">
        <v>4</v>
      </c>
      <c r="AM39" s="48" t="s">
        <v>4</v>
      </c>
      <c r="AN39" s="48" t="s">
        <v>4</v>
      </c>
      <c r="AO39" s="48" t="s">
        <v>4</v>
      </c>
      <c r="AP39" s="48" t="s">
        <v>4</v>
      </c>
      <c r="AQ39" s="48" t="s">
        <v>4</v>
      </c>
      <c r="AR39" s="48" t="s">
        <v>4</v>
      </c>
      <c r="AS39" s="48" t="s">
        <v>4</v>
      </c>
      <c r="AT39" s="48">
        <v>0</v>
      </c>
      <c r="AU39" s="48" t="s">
        <v>4</v>
      </c>
      <c r="AV39" s="48" t="s">
        <v>4</v>
      </c>
      <c r="AW39" s="48" t="s">
        <v>4</v>
      </c>
      <c r="AX39" s="51" t="s">
        <v>124</v>
      </c>
      <c r="AY39" s="48" t="s">
        <v>4</v>
      </c>
      <c r="AZ39" s="48" t="s">
        <v>4</v>
      </c>
      <c r="BA39" s="48" t="s">
        <v>4</v>
      </c>
      <c r="BB39" s="48" t="s">
        <v>4</v>
      </c>
      <c r="BC39" s="48" t="s">
        <v>4</v>
      </c>
      <c r="BD39" s="48" t="s">
        <v>4</v>
      </c>
      <c r="BE39" s="48" t="s">
        <v>4</v>
      </c>
      <c r="BF39" s="48" t="s">
        <v>4</v>
      </c>
      <c r="BG39" s="48" t="s">
        <v>4</v>
      </c>
      <c r="BH39" s="48" t="s">
        <v>4</v>
      </c>
      <c r="BI39" s="48" t="s">
        <v>4</v>
      </c>
      <c r="BJ39" s="48" t="s">
        <v>4</v>
      </c>
      <c r="BK39" s="48" t="s">
        <v>4</v>
      </c>
      <c r="BL39" s="48" t="s">
        <v>4</v>
      </c>
      <c r="BM39" s="48">
        <v>0</v>
      </c>
      <c r="BN39" s="48" t="s">
        <v>4</v>
      </c>
      <c r="BO39" s="48" t="s">
        <v>4</v>
      </c>
      <c r="BP39" s="48" t="s">
        <v>4</v>
      </c>
    </row>
    <row r="40" spans="1:68" s="22" customFormat="1" x14ac:dyDescent="0.3">
      <c r="A40" s="49" t="s">
        <v>37</v>
      </c>
      <c r="B40" s="22" t="s">
        <v>1727</v>
      </c>
      <c r="C40" s="185">
        <f t="shared" si="4"/>
        <v>1.2200000000000001E-2</v>
      </c>
      <c r="D40" s="62">
        <v>98.78</v>
      </c>
      <c r="E40" s="98" t="str">
        <f t="shared" si="5"/>
        <v>Broad VBM, Applic.sent to all</v>
      </c>
      <c r="F40" s="62" t="str">
        <f>ncsl!C40</f>
        <v>Yes</v>
      </c>
      <c r="G40" s="62" t="str">
        <f>ncsl!D40</f>
        <v>Application</v>
      </c>
      <c r="H40" s="46">
        <v>4520678</v>
      </c>
      <c r="I40" s="46">
        <v>1030261</v>
      </c>
      <c r="J40" s="46">
        <v>941447</v>
      </c>
      <c r="K40" s="48">
        <v>91.38</v>
      </c>
      <c r="L40" s="46">
        <v>929985</v>
      </c>
      <c r="M40" s="56">
        <v>98.78</v>
      </c>
      <c r="N40" s="46">
        <v>11462</v>
      </c>
      <c r="O40" s="47">
        <v>1.22</v>
      </c>
      <c r="P40" s="186">
        <v>1.2200000000000001E-2</v>
      </c>
      <c r="Q40" s="48">
        <v>0</v>
      </c>
      <c r="R40" s="48">
        <v>0</v>
      </c>
      <c r="S40" s="46">
        <v>429916</v>
      </c>
      <c r="T40" s="48">
        <v>9.51</v>
      </c>
      <c r="U40" s="51" t="s">
        <v>37</v>
      </c>
      <c r="V40" s="9" t="str">
        <f t="shared" si="6"/>
        <v>68%bmd</v>
      </c>
      <c r="W40" s="383" t="s">
        <v>1925</v>
      </c>
      <c r="X40" s="50"/>
      <c r="Y40" s="193">
        <f t="shared" si="3"/>
        <v>0.43097972147569019</v>
      </c>
      <c r="Z40" s="46">
        <v>27895</v>
      </c>
      <c r="AA40" s="48">
        <v>0</v>
      </c>
      <c r="AB40" s="47">
        <v>0</v>
      </c>
      <c r="AC40" s="46">
        <v>22038</v>
      </c>
      <c r="AD40" s="48">
        <v>79</v>
      </c>
      <c r="AE40" s="46">
        <v>1764</v>
      </c>
      <c r="AF40" s="48">
        <v>6.32</v>
      </c>
      <c r="AG40" s="46">
        <v>4093</v>
      </c>
      <c r="AH40" s="47">
        <v>14.67</v>
      </c>
      <c r="AI40" s="51" t="s">
        <v>37</v>
      </c>
      <c r="AJ40" s="46">
        <v>860060</v>
      </c>
      <c r="AK40" s="48">
        <v>10.66</v>
      </c>
      <c r="AL40" s="46">
        <v>158414</v>
      </c>
      <c r="AM40" s="48">
        <v>18.420000000000002</v>
      </c>
      <c r="AN40" s="46">
        <v>35483</v>
      </c>
      <c r="AO40" s="48">
        <v>4.13</v>
      </c>
      <c r="AP40" s="46">
        <v>66034</v>
      </c>
      <c r="AQ40" s="48">
        <v>7.68</v>
      </c>
      <c r="AR40" s="46">
        <v>600129</v>
      </c>
      <c r="AS40" s="48">
        <v>69.78</v>
      </c>
      <c r="AT40" s="48">
        <v>0</v>
      </c>
      <c r="AU40" s="48">
        <v>0</v>
      </c>
      <c r="AV40" s="48">
        <v>0</v>
      </c>
      <c r="AW40" s="48">
        <v>0</v>
      </c>
      <c r="AX40" s="51" t="s">
        <v>37</v>
      </c>
      <c r="AY40" s="46">
        <v>495207</v>
      </c>
      <c r="AZ40" s="48">
        <v>6.14</v>
      </c>
      <c r="BA40" s="46">
        <v>209931</v>
      </c>
      <c r="BB40" s="48">
        <v>42.39</v>
      </c>
      <c r="BC40" s="46">
        <v>171122</v>
      </c>
      <c r="BD40" s="48">
        <v>34.56</v>
      </c>
      <c r="BE40" s="46">
        <v>17738</v>
      </c>
      <c r="BF40" s="48">
        <v>3.58</v>
      </c>
      <c r="BG40" s="46">
        <v>81581</v>
      </c>
      <c r="BH40" s="48">
        <v>16.47</v>
      </c>
      <c r="BI40" s="46">
        <v>14812</v>
      </c>
      <c r="BJ40" s="48">
        <v>2.99</v>
      </c>
      <c r="BK40" s="48">
        <v>23</v>
      </c>
      <c r="BL40" s="48">
        <v>0</v>
      </c>
      <c r="BM40" s="48">
        <v>0</v>
      </c>
      <c r="BN40" s="48">
        <v>0</v>
      </c>
      <c r="BO40" s="48">
        <v>0</v>
      </c>
      <c r="BP40" s="48">
        <v>0</v>
      </c>
    </row>
    <row r="41" spans="1:68" s="22" customFormat="1" x14ac:dyDescent="0.3">
      <c r="A41" s="49" t="s">
        <v>38</v>
      </c>
      <c r="B41" s="22" t="s">
        <v>1731</v>
      </c>
      <c r="C41" s="185" t="str">
        <f t="shared" si="4"/>
        <v>No signature checks</v>
      </c>
      <c r="D41" s="62" t="s">
        <v>202</v>
      </c>
      <c r="E41" s="98" t="str">
        <f t="shared" si="5"/>
        <v>Broad VBM, if Voter asks</v>
      </c>
      <c r="F41" s="62" t="str">
        <f>ncsl!C41</f>
        <v>Yes</v>
      </c>
      <c r="G41" s="62" t="str">
        <f>ncsl!D41</f>
        <v>Neither</v>
      </c>
      <c r="H41" s="46">
        <v>1200164</v>
      </c>
      <c r="I41" s="46">
        <v>94598</v>
      </c>
      <c r="J41" s="46">
        <v>69771</v>
      </c>
      <c r="K41" s="48">
        <v>73.760000000000005</v>
      </c>
      <c r="L41" s="46">
        <v>66160</v>
      </c>
      <c r="M41" s="56">
        <v>94.82</v>
      </c>
      <c r="N41" s="46">
        <v>3136</v>
      </c>
      <c r="O41" s="47">
        <v>4.49</v>
      </c>
      <c r="P41" s="186" t="s">
        <v>202</v>
      </c>
      <c r="Q41" s="48">
        <v>475</v>
      </c>
      <c r="R41" s="48">
        <v>0.68</v>
      </c>
      <c r="S41" s="46">
        <v>107350</v>
      </c>
      <c r="T41" s="48">
        <v>8.94</v>
      </c>
      <c r="U41" s="51" t="s">
        <v>38</v>
      </c>
      <c r="V41" s="9" t="str">
        <f t="shared" si="6"/>
        <v>00%bmd</v>
      </c>
      <c r="W41" s="383" t="s">
        <v>1919</v>
      </c>
      <c r="X41" s="50"/>
      <c r="Y41" s="193">
        <f t="shared" si="3"/>
        <v>0</v>
      </c>
      <c r="Z41" s="46">
        <v>2044</v>
      </c>
      <c r="AA41" s="48">
        <v>0</v>
      </c>
      <c r="AB41" s="47">
        <v>0</v>
      </c>
      <c r="AC41" s="48">
        <v>0</v>
      </c>
      <c r="AD41" s="48">
        <v>0</v>
      </c>
      <c r="AE41" s="48">
        <v>0</v>
      </c>
      <c r="AF41" s="48">
        <v>0</v>
      </c>
      <c r="AG41" s="46">
        <v>2044</v>
      </c>
      <c r="AH41" s="47">
        <v>100</v>
      </c>
      <c r="AI41" s="51" t="s">
        <v>38</v>
      </c>
      <c r="AJ41" s="46">
        <v>264386</v>
      </c>
      <c r="AK41" s="48">
        <v>14.23</v>
      </c>
      <c r="AL41" s="46">
        <v>36692</v>
      </c>
      <c r="AM41" s="48">
        <v>13.88</v>
      </c>
      <c r="AN41" s="46">
        <v>6228</v>
      </c>
      <c r="AO41" s="48">
        <v>2.36</v>
      </c>
      <c r="AP41" s="46">
        <v>31723</v>
      </c>
      <c r="AQ41" s="48">
        <v>12</v>
      </c>
      <c r="AR41" s="46">
        <v>189743</v>
      </c>
      <c r="AS41" s="48">
        <v>71.77</v>
      </c>
      <c r="AT41" s="48">
        <v>0</v>
      </c>
      <c r="AU41" s="48">
        <v>0</v>
      </c>
      <c r="AV41" s="48">
        <v>0</v>
      </c>
      <c r="AW41" s="48">
        <v>0</v>
      </c>
      <c r="AX41" s="51" t="s">
        <v>38</v>
      </c>
      <c r="AY41" s="46">
        <v>282184</v>
      </c>
      <c r="AZ41" s="48">
        <v>13.31</v>
      </c>
      <c r="BA41" s="46">
        <v>68487</v>
      </c>
      <c r="BB41" s="48">
        <v>24.27</v>
      </c>
      <c r="BC41" s="46">
        <v>35118</v>
      </c>
      <c r="BD41" s="48">
        <v>12.45</v>
      </c>
      <c r="BE41" s="46">
        <v>167071</v>
      </c>
      <c r="BF41" s="48">
        <v>59.21</v>
      </c>
      <c r="BG41" s="48">
        <v>888</v>
      </c>
      <c r="BH41" s="48">
        <v>0.31</v>
      </c>
      <c r="BI41" s="46">
        <v>4591</v>
      </c>
      <c r="BJ41" s="48">
        <v>1.63</v>
      </c>
      <c r="BK41" s="48">
        <v>275</v>
      </c>
      <c r="BL41" s="48">
        <v>0.1</v>
      </c>
      <c r="BM41" s="46">
        <v>5754</v>
      </c>
      <c r="BN41" s="48">
        <v>2.04</v>
      </c>
      <c r="BO41" s="48">
        <v>0</v>
      </c>
      <c r="BP41" s="48">
        <v>0</v>
      </c>
    </row>
    <row r="42" spans="1:68" s="22" customFormat="1" x14ac:dyDescent="0.3">
      <c r="A42" s="49" t="s">
        <v>70</v>
      </c>
      <c r="B42" s="22" t="s">
        <v>1732</v>
      </c>
      <c r="C42" s="185">
        <f t="shared" si="4"/>
        <v>1E-4</v>
      </c>
      <c r="D42" s="62">
        <v>99.1433384744074</v>
      </c>
      <c r="E42" s="98" t="str">
        <f t="shared" si="5"/>
        <v>Broad VBM, Ballot sent to all</v>
      </c>
      <c r="F42" s="62" t="str">
        <f>ncsl!C42</f>
        <v>Yes</v>
      </c>
      <c r="G42" s="62" t="str">
        <f>ncsl!D42</f>
        <v>Ballot</v>
      </c>
      <c r="H42" s="46">
        <v>1914923</v>
      </c>
      <c r="I42" s="46">
        <v>2860072</v>
      </c>
      <c r="J42" s="46">
        <v>1907342</v>
      </c>
      <c r="K42" s="48">
        <v>66.69</v>
      </c>
      <c r="L42" s="46">
        <v>7043</v>
      </c>
      <c r="M42" s="56">
        <v>0.37</v>
      </c>
      <c r="N42" s="48">
        <v>176</v>
      </c>
      <c r="O42" s="47">
        <v>0.01</v>
      </c>
      <c r="P42" s="186">
        <v>1E-4</v>
      </c>
      <c r="Q42" s="46">
        <v>1900123</v>
      </c>
      <c r="R42" s="48">
        <v>99.62</v>
      </c>
      <c r="S42" s="48" t="s">
        <v>4</v>
      </c>
      <c r="T42" s="48" t="s">
        <v>4</v>
      </c>
      <c r="U42" s="51" t="s">
        <v>100</v>
      </c>
      <c r="V42" s="9" t="str">
        <f t="shared" si="6"/>
        <v>00%bmd</v>
      </c>
      <c r="W42" s="383" t="s">
        <v>1917</v>
      </c>
      <c r="X42" s="52" t="s">
        <v>217</v>
      </c>
      <c r="Y42" s="193"/>
      <c r="Z42" s="48">
        <v>0</v>
      </c>
      <c r="AA42" s="48">
        <v>0</v>
      </c>
      <c r="AB42" s="47" t="s">
        <v>4</v>
      </c>
      <c r="AC42" s="48">
        <v>0</v>
      </c>
      <c r="AD42" s="48" t="s">
        <v>4</v>
      </c>
      <c r="AE42" s="48">
        <v>0</v>
      </c>
      <c r="AF42" s="48" t="s">
        <v>4</v>
      </c>
      <c r="AG42" s="48">
        <v>0</v>
      </c>
      <c r="AH42" s="47" t="s">
        <v>4</v>
      </c>
      <c r="AI42" s="51" t="s">
        <v>125</v>
      </c>
      <c r="AJ42" s="46">
        <v>329246</v>
      </c>
      <c r="AK42" s="48">
        <v>11.98</v>
      </c>
      <c r="AL42" s="48" t="s">
        <v>4</v>
      </c>
      <c r="AM42" s="48" t="s">
        <v>4</v>
      </c>
      <c r="AN42" s="48" t="s">
        <v>4</v>
      </c>
      <c r="AO42" s="48" t="s">
        <v>4</v>
      </c>
      <c r="AP42" s="48" t="s">
        <v>4</v>
      </c>
      <c r="AQ42" s="48" t="s">
        <v>4</v>
      </c>
      <c r="AR42" s="48" t="s">
        <v>4</v>
      </c>
      <c r="AS42" s="48" t="s">
        <v>4</v>
      </c>
      <c r="AT42" s="46">
        <v>329246</v>
      </c>
      <c r="AU42" s="48">
        <v>100</v>
      </c>
      <c r="AV42" s="48">
        <v>0</v>
      </c>
      <c r="AW42" s="48">
        <v>0</v>
      </c>
      <c r="AX42" s="51" t="s">
        <v>39</v>
      </c>
      <c r="AY42" s="46">
        <v>165744</v>
      </c>
      <c r="AZ42" s="48">
        <v>6.03</v>
      </c>
      <c r="BA42" s="46">
        <v>34609</v>
      </c>
      <c r="BB42" s="48">
        <v>20.88</v>
      </c>
      <c r="BC42" s="46">
        <v>55219</v>
      </c>
      <c r="BD42" s="48">
        <v>33.32</v>
      </c>
      <c r="BE42" s="46">
        <v>58100</v>
      </c>
      <c r="BF42" s="48">
        <v>35.049999999999997</v>
      </c>
      <c r="BG42" s="46">
        <v>17137</v>
      </c>
      <c r="BH42" s="48">
        <v>10.34</v>
      </c>
      <c r="BI42" s="48" t="s">
        <v>4</v>
      </c>
      <c r="BJ42" s="48" t="s">
        <v>4</v>
      </c>
      <c r="BK42" s="48" t="s">
        <v>4</v>
      </c>
      <c r="BL42" s="48" t="s">
        <v>4</v>
      </c>
      <c r="BM42" s="48">
        <v>679</v>
      </c>
      <c r="BN42" s="48">
        <v>0.41</v>
      </c>
      <c r="BO42" s="48">
        <v>0</v>
      </c>
      <c r="BP42" s="48">
        <v>0</v>
      </c>
    </row>
    <row r="43" spans="1:68" s="22" customFormat="1" x14ac:dyDescent="0.3">
      <c r="A43" s="49" t="s">
        <v>77</v>
      </c>
      <c r="B43" s="22" t="s">
        <v>1754</v>
      </c>
      <c r="C43" s="185" t="str">
        <f t="shared" si="4"/>
        <v>No signature checks</v>
      </c>
      <c r="D43" s="62" t="s">
        <v>202</v>
      </c>
      <c r="E43" s="98" t="str">
        <f t="shared" si="5"/>
        <v>Broad VBM, if Voter asks</v>
      </c>
      <c r="F43" s="62" t="str">
        <f>ncsl!C43</f>
        <v>Yes</v>
      </c>
      <c r="G43" s="62" t="str">
        <f>ncsl!D43</f>
        <v>Neither</v>
      </c>
      <c r="H43" s="46">
        <v>5057630</v>
      </c>
      <c r="I43" s="46">
        <v>216575</v>
      </c>
      <c r="J43" s="46">
        <v>195953</v>
      </c>
      <c r="K43" s="48">
        <v>90.48</v>
      </c>
      <c r="L43" s="46">
        <v>186664</v>
      </c>
      <c r="M43" s="56">
        <v>95.26</v>
      </c>
      <c r="N43" s="46">
        <v>8714</v>
      </c>
      <c r="O43" s="47">
        <v>4.45</v>
      </c>
      <c r="P43" s="186" t="s">
        <v>202</v>
      </c>
      <c r="Q43" s="48">
        <v>575</v>
      </c>
      <c r="R43" s="48">
        <v>0.28999999999999998</v>
      </c>
      <c r="S43" s="48" t="s">
        <v>4</v>
      </c>
      <c r="T43" s="48" t="s">
        <v>4</v>
      </c>
      <c r="U43" s="51" t="s">
        <v>40</v>
      </c>
      <c r="V43" s="9" t="str">
        <f t="shared" si="6"/>
        <v>31%bmd</v>
      </c>
      <c r="W43" s="383" t="s">
        <v>1924</v>
      </c>
      <c r="X43" s="50" t="s">
        <v>218</v>
      </c>
      <c r="Y43" s="193">
        <f t="shared" ref="Y43:Y53" si="7">AE43/AG43</f>
        <v>0.45339805825242718</v>
      </c>
      <c r="Z43" s="46">
        <v>21000</v>
      </c>
      <c r="AA43" s="46">
        <v>19503</v>
      </c>
      <c r="AB43" s="47">
        <v>92.87</v>
      </c>
      <c r="AC43" s="48">
        <v>0</v>
      </c>
      <c r="AD43" s="48">
        <v>0</v>
      </c>
      <c r="AE43" s="48">
        <v>467</v>
      </c>
      <c r="AF43" s="48">
        <v>2.2200000000000002</v>
      </c>
      <c r="AG43" s="46">
        <v>1030</v>
      </c>
      <c r="AH43" s="47">
        <v>4.9000000000000004</v>
      </c>
      <c r="AI43" s="51" t="s">
        <v>40</v>
      </c>
      <c r="AJ43" s="46">
        <v>373994</v>
      </c>
      <c r="AK43" s="48">
        <v>4.83</v>
      </c>
      <c r="AL43" s="46">
        <v>40308</v>
      </c>
      <c r="AM43" s="48">
        <v>10.78</v>
      </c>
      <c r="AN43" s="46">
        <v>40041</v>
      </c>
      <c r="AO43" s="48">
        <v>10.71</v>
      </c>
      <c r="AP43" s="46">
        <v>17597</v>
      </c>
      <c r="AQ43" s="48">
        <v>4.71</v>
      </c>
      <c r="AR43" s="46">
        <v>276048</v>
      </c>
      <c r="AS43" s="48">
        <v>73.81</v>
      </c>
      <c r="AT43" s="48">
        <v>0</v>
      </c>
      <c r="AU43" s="48">
        <v>0</v>
      </c>
      <c r="AV43" s="48">
        <v>0</v>
      </c>
      <c r="AW43" s="48">
        <v>0</v>
      </c>
      <c r="AX43" s="51" t="s">
        <v>40</v>
      </c>
      <c r="AY43" s="46">
        <v>286383</v>
      </c>
      <c r="AZ43" s="48">
        <v>3.33</v>
      </c>
      <c r="BA43" s="46">
        <v>106811</v>
      </c>
      <c r="BB43" s="48">
        <v>37.299999999999997</v>
      </c>
      <c r="BC43" s="46">
        <v>169886</v>
      </c>
      <c r="BD43" s="48">
        <v>59.32</v>
      </c>
      <c r="BE43" s="48">
        <v>297</v>
      </c>
      <c r="BF43" s="48">
        <v>0.1</v>
      </c>
      <c r="BG43" s="46">
        <v>1578</v>
      </c>
      <c r="BH43" s="48">
        <v>0.55000000000000004</v>
      </c>
      <c r="BI43" s="48">
        <v>0</v>
      </c>
      <c r="BJ43" s="48">
        <v>0</v>
      </c>
      <c r="BK43" s="48">
        <v>60</v>
      </c>
      <c r="BL43" s="48">
        <v>0.02</v>
      </c>
      <c r="BM43" s="46">
        <v>7751</v>
      </c>
      <c r="BN43" s="48">
        <v>2.71</v>
      </c>
      <c r="BO43" s="48">
        <v>0</v>
      </c>
      <c r="BP43" s="48">
        <v>0</v>
      </c>
    </row>
    <row r="44" spans="1:68" s="22" customFormat="1" x14ac:dyDescent="0.3">
      <c r="A44" s="49" t="s">
        <v>41</v>
      </c>
      <c r="B44" s="22" t="s">
        <v>1753</v>
      </c>
      <c r="C44" s="185">
        <f t="shared" si="4"/>
        <v>2.8500000000000001E-2</v>
      </c>
      <c r="D44" s="62">
        <v>97.15</v>
      </c>
      <c r="E44" s="98" t="str">
        <f t="shared" si="5"/>
        <v>Broad VBM, Applic.sent to all</v>
      </c>
      <c r="F44" s="62" t="str">
        <f>ncsl!C44</f>
        <v>Yes</v>
      </c>
      <c r="G44" s="62" t="str">
        <f>ncsl!D44</f>
        <v>Application</v>
      </c>
      <c r="H44" s="46">
        <v>389161</v>
      </c>
      <c r="I44" s="46">
        <v>31677</v>
      </c>
      <c r="J44" s="46">
        <v>27193</v>
      </c>
      <c r="K44" s="48">
        <v>85.84</v>
      </c>
      <c r="L44" s="46">
        <v>26418</v>
      </c>
      <c r="M44" s="56">
        <v>97.15</v>
      </c>
      <c r="N44" s="48">
        <v>775</v>
      </c>
      <c r="O44" s="47">
        <v>2.85</v>
      </c>
      <c r="P44" s="186">
        <v>2.8500000000000001E-2</v>
      </c>
      <c r="Q44" s="48">
        <v>0</v>
      </c>
      <c r="R44" s="48">
        <v>0</v>
      </c>
      <c r="S44" s="46">
        <v>10872</v>
      </c>
      <c r="T44" s="48">
        <v>2.79</v>
      </c>
      <c r="U44" s="51" t="s">
        <v>41</v>
      </c>
      <c r="V44" s="9" t="str">
        <f t="shared" si="6"/>
        <v>00%bmd</v>
      </c>
      <c r="W44" s="383" t="s">
        <v>1917</v>
      </c>
      <c r="X44" s="50"/>
      <c r="Y44" s="193">
        <f t="shared" si="7"/>
        <v>0</v>
      </c>
      <c r="Z44" s="48">
        <v>548</v>
      </c>
      <c r="AA44" s="48">
        <v>0</v>
      </c>
      <c r="AB44" s="47">
        <v>0</v>
      </c>
      <c r="AC44" s="48">
        <v>0</v>
      </c>
      <c r="AD44" s="48">
        <v>0</v>
      </c>
      <c r="AE44" s="48">
        <v>0</v>
      </c>
      <c r="AF44" s="48">
        <v>0</v>
      </c>
      <c r="AG44" s="48">
        <v>548</v>
      </c>
      <c r="AH44" s="47">
        <v>100</v>
      </c>
      <c r="AI44" s="51" t="s">
        <v>126</v>
      </c>
      <c r="AJ44" s="46">
        <v>11069</v>
      </c>
      <c r="AK44" s="48">
        <v>1.5</v>
      </c>
      <c r="AL44" s="48" t="s">
        <v>4</v>
      </c>
      <c r="AM44" s="48" t="s">
        <v>4</v>
      </c>
      <c r="AN44" s="48" t="s">
        <v>4</v>
      </c>
      <c r="AO44" s="48" t="s">
        <v>4</v>
      </c>
      <c r="AP44" s="48" t="s">
        <v>4</v>
      </c>
      <c r="AQ44" s="48" t="s">
        <v>4</v>
      </c>
      <c r="AR44" s="46">
        <v>11069</v>
      </c>
      <c r="AS44" s="48">
        <v>100</v>
      </c>
      <c r="AT44" s="48">
        <v>0</v>
      </c>
      <c r="AU44" s="48">
        <v>0</v>
      </c>
      <c r="AV44" s="48">
        <v>0</v>
      </c>
      <c r="AW44" s="48">
        <v>0</v>
      </c>
      <c r="AX44" s="51" t="s">
        <v>41</v>
      </c>
      <c r="AY44" s="46">
        <v>40991</v>
      </c>
      <c r="AZ44" s="48">
        <v>5.25</v>
      </c>
      <c r="BA44" s="46">
        <v>4291</v>
      </c>
      <c r="BB44" s="48">
        <v>10.47</v>
      </c>
      <c r="BC44" s="46">
        <v>9296</v>
      </c>
      <c r="BD44" s="48">
        <v>22.68</v>
      </c>
      <c r="BE44" s="46">
        <v>20959</v>
      </c>
      <c r="BF44" s="48">
        <v>51.13</v>
      </c>
      <c r="BG44" s="46">
        <v>1090</v>
      </c>
      <c r="BH44" s="48">
        <v>2.66</v>
      </c>
      <c r="BI44" s="46">
        <v>1619</v>
      </c>
      <c r="BJ44" s="48">
        <v>3.95</v>
      </c>
      <c r="BK44" s="48">
        <v>2</v>
      </c>
      <c r="BL44" s="48">
        <v>0</v>
      </c>
      <c r="BM44" s="46">
        <v>3734</v>
      </c>
      <c r="BN44" s="48">
        <v>9.11</v>
      </c>
      <c r="BO44" s="48">
        <v>0</v>
      </c>
      <c r="BP44" s="48">
        <v>0</v>
      </c>
    </row>
    <row r="45" spans="1:68" s="22" customFormat="1" x14ac:dyDescent="0.3">
      <c r="A45" s="49" t="s">
        <v>42</v>
      </c>
      <c r="B45" s="22" t="s">
        <v>1752</v>
      </c>
      <c r="C45" s="185" t="str">
        <f t="shared" si="4"/>
        <v>No signature checks</v>
      </c>
      <c r="D45" s="62" t="s">
        <v>202</v>
      </c>
      <c r="E45" s="98" t="str">
        <f t="shared" si="5"/>
        <v>Broad VBM, if Voter asks</v>
      </c>
      <c r="F45" s="62">
        <f>ncsl!C45</f>
        <v>2020</v>
      </c>
      <c r="G45" s="62" t="str">
        <f>ncsl!D45</f>
        <v>Neither</v>
      </c>
      <c r="H45" s="46">
        <v>1739705</v>
      </c>
      <c r="I45" s="46">
        <v>80271</v>
      </c>
      <c r="J45" s="46">
        <v>72806</v>
      </c>
      <c r="K45" s="48">
        <v>90.7</v>
      </c>
      <c r="L45" s="46">
        <v>70558</v>
      </c>
      <c r="M45" s="56">
        <v>96.91</v>
      </c>
      <c r="N45" s="46">
        <v>2248</v>
      </c>
      <c r="O45" s="47">
        <v>3.09</v>
      </c>
      <c r="P45" s="186" t="s">
        <v>202</v>
      </c>
      <c r="Q45" s="48">
        <v>0</v>
      </c>
      <c r="R45" s="48">
        <v>0</v>
      </c>
      <c r="S45" s="46">
        <v>217857</v>
      </c>
      <c r="T45" s="48">
        <v>12.52</v>
      </c>
      <c r="U45" s="51" t="s">
        <v>42</v>
      </c>
      <c r="V45" s="9" t="str">
        <f t="shared" si="6"/>
        <v>82%bmd</v>
      </c>
      <c r="W45" s="383" t="s">
        <v>1914</v>
      </c>
      <c r="X45" s="187" t="s">
        <v>1774</v>
      </c>
      <c r="Y45" s="193">
        <f t="shared" si="7"/>
        <v>0</v>
      </c>
      <c r="Z45" s="46">
        <v>13170</v>
      </c>
      <c r="AA45" s="46">
        <v>13119</v>
      </c>
      <c r="AB45" s="47">
        <v>99.61</v>
      </c>
      <c r="AC45" s="48">
        <v>0</v>
      </c>
      <c r="AD45" s="48">
        <v>0</v>
      </c>
      <c r="AE45" s="48">
        <v>0</v>
      </c>
      <c r="AF45" s="48">
        <v>0</v>
      </c>
      <c r="AG45" s="48">
        <v>51</v>
      </c>
      <c r="AH45" s="47">
        <v>0.39</v>
      </c>
      <c r="AI45" s="51" t="s">
        <v>42</v>
      </c>
      <c r="AJ45" s="46">
        <v>275463</v>
      </c>
      <c r="AK45" s="48">
        <v>7.78</v>
      </c>
      <c r="AL45" s="46">
        <v>36340</v>
      </c>
      <c r="AM45" s="48">
        <v>13.19</v>
      </c>
      <c r="AN45" s="46">
        <v>2156</v>
      </c>
      <c r="AO45" s="48">
        <v>0.78</v>
      </c>
      <c r="AP45" s="46">
        <v>47010</v>
      </c>
      <c r="AQ45" s="48">
        <v>17.07</v>
      </c>
      <c r="AR45" s="46">
        <v>185729</v>
      </c>
      <c r="AS45" s="48">
        <v>67.42</v>
      </c>
      <c r="AT45" s="46">
        <v>4228</v>
      </c>
      <c r="AU45" s="48">
        <v>1.53</v>
      </c>
      <c r="AV45" s="48">
        <v>0</v>
      </c>
      <c r="AW45" s="48">
        <v>0</v>
      </c>
      <c r="AX45" s="51" t="s">
        <v>42</v>
      </c>
      <c r="AY45" s="46">
        <v>328273</v>
      </c>
      <c r="AZ45" s="48">
        <v>9.2799999999999994</v>
      </c>
      <c r="BA45" s="46">
        <v>84302</v>
      </c>
      <c r="BB45" s="48">
        <v>25.68</v>
      </c>
      <c r="BC45" s="46">
        <v>45873</v>
      </c>
      <c r="BD45" s="48">
        <v>13.97</v>
      </c>
      <c r="BE45" s="46">
        <v>185729</v>
      </c>
      <c r="BF45" s="48">
        <v>56.58</v>
      </c>
      <c r="BG45" s="46">
        <v>2249</v>
      </c>
      <c r="BH45" s="48">
        <v>0.69</v>
      </c>
      <c r="BI45" s="46">
        <v>8836</v>
      </c>
      <c r="BJ45" s="48">
        <v>2.69</v>
      </c>
      <c r="BK45" s="48" t="s">
        <v>4</v>
      </c>
      <c r="BL45" s="48" t="s">
        <v>4</v>
      </c>
      <c r="BM45" s="46">
        <v>1284</v>
      </c>
      <c r="BN45" s="48">
        <v>0.39</v>
      </c>
      <c r="BO45" s="48">
        <v>0</v>
      </c>
      <c r="BP45" s="48">
        <v>0</v>
      </c>
    </row>
    <row r="46" spans="1:68" s="22" customFormat="1" x14ac:dyDescent="0.3">
      <c r="A46" s="49" t="s">
        <v>43</v>
      </c>
      <c r="B46" s="22" t="s">
        <v>1751</v>
      </c>
      <c r="C46" s="185">
        <f t="shared" si="4"/>
        <v>3.4000000000000002E-3</v>
      </c>
      <c r="D46" s="62">
        <v>36.71</v>
      </c>
      <c r="E46" s="98" t="str">
        <f t="shared" si="5"/>
        <v>Broad VBM, if Voter asks</v>
      </c>
      <c r="F46" s="62" t="str">
        <f>ncsl!C46</f>
        <v>Yes</v>
      </c>
      <c r="G46" s="62" t="str">
        <f>ncsl!D46</f>
        <v>Neither</v>
      </c>
      <c r="H46" s="46">
        <v>340324</v>
      </c>
      <c r="I46" s="46">
        <v>89616</v>
      </c>
      <c r="J46" s="46">
        <v>87311</v>
      </c>
      <c r="K46" s="48">
        <v>97.43</v>
      </c>
      <c r="L46" s="46">
        <v>32056</v>
      </c>
      <c r="M46" s="56">
        <v>36.71</v>
      </c>
      <c r="N46" s="48">
        <v>300</v>
      </c>
      <c r="O46" s="47">
        <v>0.34</v>
      </c>
      <c r="P46" s="186">
        <v>3.4000000000000002E-3</v>
      </c>
      <c r="Q46" s="46">
        <v>54955</v>
      </c>
      <c r="R46" s="48">
        <v>62.94</v>
      </c>
      <c r="S46" s="46">
        <v>18273</v>
      </c>
      <c r="T46" s="48">
        <v>5.37</v>
      </c>
      <c r="U46" s="51" t="s">
        <v>43</v>
      </c>
      <c r="V46" s="9" t="str">
        <f t="shared" si="6"/>
        <v>76%bmd</v>
      </c>
      <c r="W46" s="383" t="s">
        <v>1917</v>
      </c>
      <c r="X46" s="50"/>
      <c r="Y46" s="193">
        <f t="shared" si="7"/>
        <v>5.0199999999999996</v>
      </c>
      <c r="Z46" s="48">
        <v>602</v>
      </c>
      <c r="AA46" s="48">
        <v>0</v>
      </c>
      <c r="AB46" s="47">
        <v>0</v>
      </c>
      <c r="AC46" s="48">
        <v>0</v>
      </c>
      <c r="AD46" s="48">
        <v>0</v>
      </c>
      <c r="AE46" s="48">
        <v>502</v>
      </c>
      <c r="AF46" s="48">
        <v>83.39</v>
      </c>
      <c r="AG46" s="48">
        <v>100</v>
      </c>
      <c r="AH46" s="47">
        <v>16.61</v>
      </c>
      <c r="AI46" s="51" t="s">
        <v>43</v>
      </c>
      <c r="AJ46" s="46">
        <v>31036</v>
      </c>
      <c r="AK46" s="48">
        <v>5.75</v>
      </c>
      <c r="AL46" s="48">
        <v>728</v>
      </c>
      <c r="AM46" s="48">
        <v>2.35</v>
      </c>
      <c r="AN46" s="48">
        <v>782</v>
      </c>
      <c r="AO46" s="48">
        <v>2.52</v>
      </c>
      <c r="AP46" s="46">
        <v>21323</v>
      </c>
      <c r="AQ46" s="48">
        <v>68.7</v>
      </c>
      <c r="AR46" s="46">
        <v>8203</v>
      </c>
      <c r="AS46" s="48">
        <v>26.43</v>
      </c>
      <c r="AT46" s="48">
        <v>0</v>
      </c>
      <c r="AU46" s="48">
        <v>0</v>
      </c>
      <c r="AV46" s="48">
        <v>0</v>
      </c>
      <c r="AW46" s="48">
        <v>0</v>
      </c>
      <c r="AX46" s="51" t="s">
        <v>43</v>
      </c>
      <c r="AY46" s="46">
        <v>34380</v>
      </c>
      <c r="AZ46" s="48">
        <v>5.78</v>
      </c>
      <c r="BA46" s="46">
        <v>5036</v>
      </c>
      <c r="BB46" s="48">
        <v>14.65</v>
      </c>
      <c r="BC46" s="46">
        <v>9202</v>
      </c>
      <c r="BD46" s="48">
        <v>26.77</v>
      </c>
      <c r="BE46" s="46">
        <v>17558</v>
      </c>
      <c r="BF46" s="48">
        <v>51.07</v>
      </c>
      <c r="BG46" s="48">
        <v>681</v>
      </c>
      <c r="BH46" s="48">
        <v>1.98</v>
      </c>
      <c r="BI46" s="46">
        <v>1886</v>
      </c>
      <c r="BJ46" s="48">
        <v>5.49</v>
      </c>
      <c r="BK46" s="48">
        <v>3</v>
      </c>
      <c r="BL46" s="48">
        <v>0.01</v>
      </c>
      <c r="BM46" s="48">
        <v>14</v>
      </c>
      <c r="BN46" s="48">
        <v>0.04</v>
      </c>
      <c r="BO46" s="48">
        <v>0</v>
      </c>
      <c r="BP46" s="48">
        <v>0</v>
      </c>
    </row>
    <row r="47" spans="1:68" s="22" customFormat="1" x14ac:dyDescent="0.3">
      <c r="A47" s="49" t="s">
        <v>44</v>
      </c>
      <c r="B47" s="22" t="s">
        <v>1750</v>
      </c>
      <c r="C47" s="185">
        <f t="shared" si="4"/>
        <v>2.1499999999999998E-2</v>
      </c>
      <c r="D47" s="62">
        <v>97.84</v>
      </c>
      <c r="E47" s="98" t="str">
        <f t="shared" si="5"/>
        <v>VBM for limited reasons</v>
      </c>
      <c r="F47" s="62" t="str">
        <f>ncsl!C47</f>
        <v>No</v>
      </c>
      <c r="G47" s="62" t="str">
        <f>ncsl!D47</f>
        <v>Neither</v>
      </c>
      <c r="H47" s="46">
        <v>2267428</v>
      </c>
      <c r="I47" s="46">
        <v>43561</v>
      </c>
      <c r="J47" s="46">
        <v>39712</v>
      </c>
      <c r="K47" s="48">
        <v>91.16</v>
      </c>
      <c r="L47" s="46">
        <v>38855</v>
      </c>
      <c r="M47" s="56">
        <v>97.84</v>
      </c>
      <c r="N47" s="48">
        <v>855</v>
      </c>
      <c r="O47" s="47">
        <v>2.15</v>
      </c>
      <c r="P47" s="186">
        <v>2.1499999999999998E-2</v>
      </c>
      <c r="Q47" s="48">
        <v>2</v>
      </c>
      <c r="R47" s="48">
        <v>0.01</v>
      </c>
      <c r="S47" s="46">
        <v>1342970</v>
      </c>
      <c r="T47" s="48">
        <v>59.23</v>
      </c>
      <c r="U47" s="51" t="s">
        <v>44</v>
      </c>
      <c r="V47" s="9" t="str">
        <f t="shared" si="6"/>
        <v>86%dre,08%bmd</v>
      </c>
      <c r="W47" s="383" t="s">
        <v>1930</v>
      </c>
      <c r="X47" s="50"/>
      <c r="Y47" s="193">
        <f t="shared" si="7"/>
        <v>1.5808656036446469</v>
      </c>
      <c r="Z47" s="46">
        <v>8899</v>
      </c>
      <c r="AA47" s="46">
        <v>7766</v>
      </c>
      <c r="AB47" s="47">
        <v>87.27</v>
      </c>
      <c r="AC47" s="48">
        <v>0</v>
      </c>
      <c r="AD47" s="48">
        <v>0</v>
      </c>
      <c r="AE47" s="48">
        <v>694</v>
      </c>
      <c r="AF47" s="48">
        <v>7.8</v>
      </c>
      <c r="AG47" s="48">
        <v>439</v>
      </c>
      <c r="AH47" s="47">
        <v>4.93</v>
      </c>
      <c r="AI47" s="51" t="s">
        <v>44</v>
      </c>
      <c r="AJ47" s="46">
        <v>186429</v>
      </c>
      <c r="AK47" s="48">
        <v>4.95</v>
      </c>
      <c r="AL47" s="46">
        <v>20789</v>
      </c>
      <c r="AM47" s="48">
        <v>11.15</v>
      </c>
      <c r="AN47" s="46">
        <v>5337</v>
      </c>
      <c r="AO47" s="48">
        <v>2.86</v>
      </c>
      <c r="AP47" s="46">
        <v>27573</v>
      </c>
      <c r="AQ47" s="48">
        <v>14.79</v>
      </c>
      <c r="AR47" s="46">
        <v>132730</v>
      </c>
      <c r="AS47" s="48">
        <v>71.2</v>
      </c>
      <c r="AT47" s="48">
        <v>0</v>
      </c>
      <c r="AU47" s="48">
        <v>0</v>
      </c>
      <c r="AV47" s="48">
        <v>0</v>
      </c>
      <c r="AW47" s="48">
        <v>0</v>
      </c>
      <c r="AX47" s="51" t="s">
        <v>44</v>
      </c>
      <c r="AY47" s="46">
        <v>474280</v>
      </c>
      <c r="AZ47" s="48">
        <v>11.39</v>
      </c>
      <c r="BA47" s="46">
        <v>152906</v>
      </c>
      <c r="BB47" s="48">
        <v>32.24</v>
      </c>
      <c r="BC47" s="46">
        <v>92465</v>
      </c>
      <c r="BD47" s="48">
        <v>19.5</v>
      </c>
      <c r="BE47" s="46">
        <v>211868</v>
      </c>
      <c r="BF47" s="48">
        <v>44.67</v>
      </c>
      <c r="BG47" s="46">
        <v>5687</v>
      </c>
      <c r="BH47" s="48">
        <v>1.2</v>
      </c>
      <c r="BI47" s="46">
        <v>11324</v>
      </c>
      <c r="BJ47" s="48">
        <v>2.39</v>
      </c>
      <c r="BK47" s="48">
        <v>0</v>
      </c>
      <c r="BL47" s="48">
        <v>0</v>
      </c>
      <c r="BM47" s="48">
        <v>30</v>
      </c>
      <c r="BN47" s="48">
        <v>0.01</v>
      </c>
      <c r="BO47" s="48">
        <v>0</v>
      </c>
      <c r="BP47" s="48">
        <v>0</v>
      </c>
    </row>
    <row r="48" spans="1:68" s="22" customFormat="1" x14ac:dyDescent="0.3">
      <c r="A48" s="49" t="s">
        <v>45</v>
      </c>
      <c r="B48" s="22" t="s">
        <v>1749</v>
      </c>
      <c r="C48" s="185">
        <f t="shared" si="4"/>
        <v>1.7600000000000001E-2</v>
      </c>
      <c r="D48" s="62">
        <v>98.92</v>
      </c>
      <c r="E48" s="98" t="str">
        <f t="shared" si="5"/>
        <v>VBM for limited reasons</v>
      </c>
      <c r="F48" s="62" t="str">
        <f>ncsl!C48</f>
        <v>No</v>
      </c>
      <c r="G48" s="62" t="str">
        <f>ncsl!D48</f>
        <v>Neither</v>
      </c>
      <c r="H48" s="46">
        <v>7976548</v>
      </c>
      <c r="I48" s="46">
        <v>621386</v>
      </c>
      <c r="J48" s="46">
        <v>533566</v>
      </c>
      <c r="K48" s="48">
        <v>85.87</v>
      </c>
      <c r="L48" s="46">
        <v>527787</v>
      </c>
      <c r="M48" s="56">
        <v>98.92</v>
      </c>
      <c r="N48" s="46">
        <v>9377</v>
      </c>
      <c r="O48" s="47">
        <v>1.76</v>
      </c>
      <c r="P48" s="186">
        <v>1.7600000000000001E-2</v>
      </c>
      <c r="Q48" s="46">
        <v>-3598</v>
      </c>
      <c r="R48" s="48">
        <v>-0.67</v>
      </c>
      <c r="S48" s="46">
        <v>5452510</v>
      </c>
      <c r="T48" s="48">
        <v>68.36</v>
      </c>
      <c r="U48" s="51" t="s">
        <v>45</v>
      </c>
      <c r="V48" s="9" t="str">
        <f t="shared" si="6"/>
        <v>30%dre,60%bmd</v>
      </c>
      <c r="W48" s="383" t="s">
        <v>1927</v>
      </c>
      <c r="X48" s="50" t="s">
        <v>219</v>
      </c>
      <c r="Y48" s="193">
        <f t="shared" si="7"/>
        <v>0.73472429210134127</v>
      </c>
      <c r="Z48" s="46">
        <v>31872</v>
      </c>
      <c r="AA48" s="46">
        <v>26140</v>
      </c>
      <c r="AB48" s="47">
        <v>82.02</v>
      </c>
      <c r="AC48" s="46">
        <v>1076</v>
      </c>
      <c r="AD48" s="48">
        <v>3.38</v>
      </c>
      <c r="AE48" s="46">
        <v>1972</v>
      </c>
      <c r="AF48" s="48">
        <v>6.19</v>
      </c>
      <c r="AG48" s="46">
        <v>2684</v>
      </c>
      <c r="AH48" s="47">
        <v>8.42</v>
      </c>
      <c r="AI48" s="51" t="s">
        <v>45</v>
      </c>
      <c r="AJ48" s="46">
        <v>1850540</v>
      </c>
      <c r="AK48" s="48">
        <v>13.42</v>
      </c>
      <c r="AL48" s="46">
        <v>345545</v>
      </c>
      <c r="AM48" s="48">
        <v>18.670000000000002</v>
      </c>
      <c r="AN48" s="46">
        <v>52790</v>
      </c>
      <c r="AO48" s="48">
        <v>2.85</v>
      </c>
      <c r="AP48" s="46">
        <v>208780</v>
      </c>
      <c r="AQ48" s="48">
        <v>11.28</v>
      </c>
      <c r="AR48" s="46">
        <v>970963</v>
      </c>
      <c r="AS48" s="48">
        <v>52.47</v>
      </c>
      <c r="AT48" s="46">
        <v>36714</v>
      </c>
      <c r="AU48" s="48">
        <v>1.98</v>
      </c>
      <c r="AV48" s="46">
        <v>235748</v>
      </c>
      <c r="AW48" s="48">
        <v>12.74</v>
      </c>
      <c r="AX48" s="51" t="s">
        <v>45</v>
      </c>
      <c r="AY48" s="46">
        <v>1609040</v>
      </c>
      <c r="AZ48" s="48">
        <v>10.3</v>
      </c>
      <c r="BA48" s="46">
        <v>394294</v>
      </c>
      <c r="BB48" s="48">
        <v>24.5</v>
      </c>
      <c r="BC48" s="46">
        <v>197734</v>
      </c>
      <c r="BD48" s="48">
        <v>12.29</v>
      </c>
      <c r="BE48" s="46">
        <v>403369</v>
      </c>
      <c r="BF48" s="48">
        <v>25.07</v>
      </c>
      <c r="BG48" s="46">
        <v>96910</v>
      </c>
      <c r="BH48" s="48">
        <v>6.02</v>
      </c>
      <c r="BI48" s="46">
        <v>19445</v>
      </c>
      <c r="BJ48" s="48">
        <v>1.21</v>
      </c>
      <c r="BK48" s="48">
        <v>820</v>
      </c>
      <c r="BL48" s="48">
        <v>0.05</v>
      </c>
      <c r="BM48" s="46">
        <v>240158</v>
      </c>
      <c r="BN48" s="48">
        <v>14.93</v>
      </c>
      <c r="BO48" s="46">
        <v>256310</v>
      </c>
      <c r="BP48" s="48">
        <v>15.93</v>
      </c>
    </row>
    <row r="49" spans="1:68" s="22" customFormat="1" x14ac:dyDescent="0.3">
      <c r="A49" s="49" t="s">
        <v>46</v>
      </c>
      <c r="B49" s="22" t="s">
        <v>1748</v>
      </c>
      <c r="C49" s="185">
        <f t="shared" si="4"/>
        <v>9.0000000000000011E-3</v>
      </c>
      <c r="D49" s="62">
        <v>99.1</v>
      </c>
      <c r="E49" s="98" t="str">
        <f t="shared" si="5"/>
        <v>Broad VBM, Ballot sent to all</v>
      </c>
      <c r="F49" s="62" t="str">
        <f>ncsl!C49</f>
        <v>Yes</v>
      </c>
      <c r="G49" s="62" t="str">
        <f>ncsl!D49</f>
        <v>Ballot</v>
      </c>
      <c r="H49" s="46">
        <v>1082972</v>
      </c>
      <c r="I49" s="46">
        <v>1469654</v>
      </c>
      <c r="J49" s="46">
        <v>973915</v>
      </c>
      <c r="K49" s="48">
        <v>66.27</v>
      </c>
      <c r="L49" s="46">
        <v>965147</v>
      </c>
      <c r="M49" s="56">
        <v>99.1</v>
      </c>
      <c r="N49" s="46">
        <v>8768</v>
      </c>
      <c r="O49" s="47">
        <v>0.9</v>
      </c>
      <c r="P49" s="186">
        <v>9.0000000000000011E-3</v>
      </c>
      <c r="Q49" s="48">
        <v>0</v>
      </c>
      <c r="R49" s="48">
        <v>0</v>
      </c>
      <c r="S49" s="46">
        <v>11042</v>
      </c>
      <c r="T49" s="48">
        <v>1.02</v>
      </c>
      <c r="U49" s="51" t="s">
        <v>46</v>
      </c>
      <c r="V49" s="9" t="str">
        <f t="shared" si="6"/>
        <v>11%bmd</v>
      </c>
      <c r="W49" s="383" t="s">
        <v>1917</v>
      </c>
      <c r="X49" s="50"/>
      <c r="Y49" s="193">
        <f t="shared" si="7"/>
        <v>21.142857142857142</v>
      </c>
      <c r="Z49" s="46">
        <v>1232</v>
      </c>
      <c r="AA49" s="48">
        <v>0</v>
      </c>
      <c r="AB49" s="47">
        <v>0</v>
      </c>
      <c r="AC49" s="46">
        <v>1077</v>
      </c>
      <c r="AD49" s="48">
        <v>87.42</v>
      </c>
      <c r="AE49" s="48">
        <v>148</v>
      </c>
      <c r="AF49" s="48">
        <v>12.01</v>
      </c>
      <c r="AG49" s="48">
        <v>7</v>
      </c>
      <c r="AH49" s="47">
        <v>0.56999999999999995</v>
      </c>
      <c r="AI49" s="51" t="s">
        <v>127</v>
      </c>
      <c r="AJ49" s="46">
        <v>102781</v>
      </c>
      <c r="AK49" s="48">
        <v>7.17</v>
      </c>
      <c r="AL49" s="48">
        <v>98</v>
      </c>
      <c r="AM49" s="48">
        <v>0.1</v>
      </c>
      <c r="AN49" s="46">
        <v>4137</v>
      </c>
      <c r="AO49" s="48">
        <v>4.03</v>
      </c>
      <c r="AP49" s="46">
        <v>17544</v>
      </c>
      <c r="AQ49" s="48">
        <v>17.07</v>
      </c>
      <c r="AR49" s="48" t="s">
        <v>4</v>
      </c>
      <c r="AS49" s="48" t="s">
        <v>4</v>
      </c>
      <c r="AT49" s="48">
        <v>0</v>
      </c>
      <c r="AU49" s="48">
        <v>0</v>
      </c>
      <c r="AV49" s="46">
        <v>81002</v>
      </c>
      <c r="AW49" s="48">
        <v>78.81</v>
      </c>
      <c r="AX49" s="51" t="s">
        <v>46</v>
      </c>
      <c r="AY49" s="46">
        <v>106731</v>
      </c>
      <c r="AZ49" s="48">
        <v>6.44</v>
      </c>
      <c r="BA49" s="46">
        <v>19080</v>
      </c>
      <c r="BB49" s="48">
        <v>17.88</v>
      </c>
      <c r="BC49" s="46">
        <v>12399</v>
      </c>
      <c r="BD49" s="48">
        <v>11.62</v>
      </c>
      <c r="BE49" s="46">
        <v>64108</v>
      </c>
      <c r="BF49" s="48">
        <v>60.07</v>
      </c>
      <c r="BG49" s="48">
        <v>945</v>
      </c>
      <c r="BH49" s="48">
        <v>0.89</v>
      </c>
      <c r="BI49" s="48">
        <v>26</v>
      </c>
      <c r="BJ49" s="48">
        <v>0.02</v>
      </c>
      <c r="BK49" s="48">
        <v>0</v>
      </c>
      <c r="BL49" s="48">
        <v>0</v>
      </c>
      <c r="BM49" s="48">
        <v>0</v>
      </c>
      <c r="BN49" s="48">
        <v>0</v>
      </c>
      <c r="BO49" s="46">
        <v>10173</v>
      </c>
      <c r="BP49" s="48">
        <v>9.5299999999999994</v>
      </c>
    </row>
    <row r="50" spans="1:68" s="22" customFormat="1" x14ac:dyDescent="0.3">
      <c r="A50" s="57" t="s">
        <v>47</v>
      </c>
      <c r="B50" s="21" t="s">
        <v>1742</v>
      </c>
      <c r="C50" s="185" t="str">
        <f t="shared" si="4"/>
        <v>No signature checks</v>
      </c>
      <c r="D50" s="62" t="s">
        <v>202</v>
      </c>
      <c r="E50" s="98" t="str">
        <f t="shared" si="5"/>
        <v>Broad VBM, Ballot sent to all</v>
      </c>
      <c r="F50" s="62" t="str">
        <f>ncsl!C50</f>
        <v>Yes</v>
      </c>
      <c r="G50" s="62" t="str">
        <f>ncsl!D50</f>
        <v>Ballot in 2020</v>
      </c>
      <c r="H50" s="46">
        <v>268758</v>
      </c>
      <c r="I50" s="46">
        <v>28317</v>
      </c>
      <c r="J50" s="46">
        <v>26623</v>
      </c>
      <c r="K50" s="48">
        <v>94.02</v>
      </c>
      <c r="L50" s="46">
        <v>25936</v>
      </c>
      <c r="M50" s="56">
        <v>97.42</v>
      </c>
      <c r="N50" s="48">
        <v>722</v>
      </c>
      <c r="O50" s="47">
        <v>2.71</v>
      </c>
      <c r="P50" s="186" t="s">
        <v>202</v>
      </c>
      <c r="Q50" s="48">
        <v>-35</v>
      </c>
      <c r="R50" s="48">
        <v>-0.13</v>
      </c>
      <c r="S50" s="46">
        <v>33190</v>
      </c>
      <c r="T50" s="48">
        <v>12.35</v>
      </c>
      <c r="U50" s="51" t="s">
        <v>47</v>
      </c>
      <c r="V50" s="9" t="str">
        <f t="shared" si="6"/>
        <v>53%bmd</v>
      </c>
      <c r="W50" s="383" t="s">
        <v>1917</v>
      </c>
      <c r="X50" s="50"/>
      <c r="Y50" s="193">
        <f t="shared" si="7"/>
        <v>1.4311926605504588</v>
      </c>
      <c r="Z50" s="48">
        <v>530</v>
      </c>
      <c r="AA50" s="48">
        <v>0</v>
      </c>
      <c r="AB50" s="47">
        <v>0</v>
      </c>
      <c r="AC50" s="48">
        <v>0</v>
      </c>
      <c r="AD50" s="48">
        <v>0</v>
      </c>
      <c r="AE50" s="48">
        <v>312</v>
      </c>
      <c r="AF50" s="48">
        <v>58.87</v>
      </c>
      <c r="AG50" s="48">
        <v>218</v>
      </c>
      <c r="AH50" s="47">
        <v>41.13</v>
      </c>
      <c r="AI50" s="51" t="s">
        <v>128</v>
      </c>
      <c r="AJ50" s="48">
        <v>625</v>
      </c>
      <c r="AK50" s="48">
        <v>0.14000000000000001</v>
      </c>
      <c r="AL50" s="48" t="s">
        <v>4</v>
      </c>
      <c r="AM50" s="48" t="s">
        <v>4</v>
      </c>
      <c r="AN50" s="48" t="s">
        <v>4</v>
      </c>
      <c r="AO50" s="48" t="s">
        <v>4</v>
      </c>
      <c r="AP50" s="48" t="s">
        <v>4</v>
      </c>
      <c r="AQ50" s="48" t="s">
        <v>4</v>
      </c>
      <c r="AR50" s="48" t="s">
        <v>4</v>
      </c>
      <c r="AS50" s="48" t="s">
        <v>4</v>
      </c>
      <c r="AT50" s="48">
        <v>625</v>
      </c>
      <c r="AU50" s="48">
        <v>100</v>
      </c>
      <c r="AV50" s="48">
        <v>0</v>
      </c>
      <c r="AW50" s="48">
        <v>0</v>
      </c>
      <c r="AX50" s="51" t="s">
        <v>168</v>
      </c>
      <c r="AY50" s="46">
        <v>36179</v>
      </c>
      <c r="AZ50" s="48">
        <v>7.39</v>
      </c>
      <c r="BA50" s="48">
        <v>656</v>
      </c>
      <c r="BB50" s="48">
        <v>1.81</v>
      </c>
      <c r="BC50" s="46">
        <v>8689</v>
      </c>
      <c r="BD50" s="48">
        <v>24.02</v>
      </c>
      <c r="BE50" s="46">
        <v>15634</v>
      </c>
      <c r="BF50" s="48">
        <v>43.21</v>
      </c>
      <c r="BG50" s="46">
        <v>4555</v>
      </c>
      <c r="BH50" s="48">
        <v>12.59</v>
      </c>
      <c r="BI50" s="48" t="s">
        <v>4</v>
      </c>
      <c r="BJ50" s="48" t="s">
        <v>4</v>
      </c>
      <c r="BK50" s="48" t="s">
        <v>4</v>
      </c>
      <c r="BL50" s="48" t="s">
        <v>4</v>
      </c>
      <c r="BM50" s="46">
        <v>6645</v>
      </c>
      <c r="BN50" s="48">
        <v>18.37</v>
      </c>
      <c r="BO50" s="48">
        <v>0</v>
      </c>
      <c r="BP50" s="48">
        <v>0</v>
      </c>
    </row>
    <row r="51" spans="1:68" s="22" customFormat="1" x14ac:dyDescent="0.3">
      <c r="A51" s="57" t="s">
        <v>48</v>
      </c>
      <c r="B51" s="21" t="s">
        <v>1743</v>
      </c>
      <c r="C51" s="185" t="str">
        <f t="shared" si="4"/>
        <v>No signature checks</v>
      </c>
      <c r="D51" s="62" t="s">
        <v>202</v>
      </c>
      <c r="E51" s="98" t="str">
        <f t="shared" si="5"/>
        <v>Broad VBM, if Voter asks</v>
      </c>
      <c r="F51" s="62" t="str">
        <f>ncsl!C51</f>
        <v>Yes</v>
      </c>
      <c r="G51" s="62" t="str">
        <f>ncsl!D51</f>
        <v>Neither</v>
      </c>
      <c r="H51" s="46">
        <v>3343186</v>
      </c>
      <c r="I51" s="46">
        <v>102658</v>
      </c>
      <c r="J51" s="46">
        <v>97295</v>
      </c>
      <c r="K51" s="48">
        <v>94.78</v>
      </c>
      <c r="L51" s="46">
        <v>95238</v>
      </c>
      <c r="M51" s="56">
        <v>97.89</v>
      </c>
      <c r="N51" s="46">
        <v>2057</v>
      </c>
      <c r="O51" s="47">
        <v>2.11</v>
      </c>
      <c r="P51" s="186" t="s">
        <v>202</v>
      </c>
      <c r="Q51" s="48">
        <v>0</v>
      </c>
      <c r="R51" s="48">
        <v>0</v>
      </c>
      <c r="S51" s="46">
        <v>193993</v>
      </c>
      <c r="T51" s="48">
        <v>5.8</v>
      </c>
      <c r="U51" s="51" t="s">
        <v>48</v>
      </c>
      <c r="V51" s="9" t="str">
        <f t="shared" si="6"/>
        <v>39%bmd</v>
      </c>
      <c r="W51" s="383" t="s">
        <v>1917</v>
      </c>
      <c r="X51" s="50"/>
      <c r="Y51" s="193">
        <f t="shared" si="7"/>
        <v>0.66612377850162863</v>
      </c>
      <c r="Z51" s="46">
        <v>5115</v>
      </c>
      <c r="AA51" s="48">
        <v>0</v>
      </c>
      <c r="AB51" s="47">
        <v>0</v>
      </c>
      <c r="AC51" s="48">
        <v>0</v>
      </c>
      <c r="AD51" s="48">
        <v>0</v>
      </c>
      <c r="AE51" s="46">
        <v>2045</v>
      </c>
      <c r="AF51" s="48">
        <v>39.979999999999997</v>
      </c>
      <c r="AG51" s="46">
        <v>3070</v>
      </c>
      <c r="AH51" s="47">
        <v>60.02</v>
      </c>
      <c r="AI51" s="51" t="s">
        <v>48</v>
      </c>
      <c r="AJ51" s="46">
        <v>422514</v>
      </c>
      <c r="AK51" s="48">
        <v>8.01</v>
      </c>
      <c r="AL51" s="46">
        <v>61731</v>
      </c>
      <c r="AM51" s="48">
        <v>14.61</v>
      </c>
      <c r="AN51" s="48" t="s">
        <v>4</v>
      </c>
      <c r="AO51" s="48" t="s">
        <v>4</v>
      </c>
      <c r="AP51" s="46">
        <v>7289</v>
      </c>
      <c r="AQ51" s="48">
        <v>1.73</v>
      </c>
      <c r="AR51" s="46">
        <v>353494</v>
      </c>
      <c r="AS51" s="48">
        <v>83.66</v>
      </c>
      <c r="AT51" s="48">
        <v>0</v>
      </c>
      <c r="AU51" s="48">
        <v>0</v>
      </c>
      <c r="AV51" s="48">
        <v>0</v>
      </c>
      <c r="AW51" s="48">
        <v>0</v>
      </c>
      <c r="AX51" s="51" t="s">
        <v>48</v>
      </c>
      <c r="AY51" s="46">
        <v>926015</v>
      </c>
      <c r="AZ51" s="48">
        <v>16.34</v>
      </c>
      <c r="BA51" s="46">
        <v>613591</v>
      </c>
      <c r="BB51" s="48">
        <v>66.260000000000005</v>
      </c>
      <c r="BC51" s="46">
        <v>95179</v>
      </c>
      <c r="BD51" s="48">
        <v>10.28</v>
      </c>
      <c r="BE51" s="46">
        <v>182256</v>
      </c>
      <c r="BF51" s="48">
        <v>19.68</v>
      </c>
      <c r="BG51" s="46">
        <v>20003</v>
      </c>
      <c r="BH51" s="48">
        <v>2.16</v>
      </c>
      <c r="BI51" s="46">
        <v>11082</v>
      </c>
      <c r="BJ51" s="48">
        <v>1.2</v>
      </c>
      <c r="BK51" s="48">
        <v>995</v>
      </c>
      <c r="BL51" s="48">
        <v>0.11</v>
      </c>
      <c r="BM51" s="46">
        <v>2909</v>
      </c>
      <c r="BN51" s="48">
        <v>0.31</v>
      </c>
      <c r="BO51" s="48">
        <v>0</v>
      </c>
      <c r="BP51" s="48">
        <v>0</v>
      </c>
    </row>
    <row r="52" spans="1:68" s="22" customFormat="1" x14ac:dyDescent="0.3">
      <c r="A52" s="49" t="s">
        <v>49</v>
      </c>
      <c r="B52" s="22" t="s">
        <v>1744</v>
      </c>
      <c r="C52" s="185">
        <f t="shared" si="4"/>
        <v>1.0400000000000001E-2</v>
      </c>
      <c r="D52" s="62">
        <v>98.46</v>
      </c>
      <c r="E52" s="98" t="str">
        <f t="shared" si="5"/>
        <v>Broad VBM, Ballot sent to all</v>
      </c>
      <c r="F52" s="62" t="str">
        <f>ncsl!C52</f>
        <v>Yes</v>
      </c>
      <c r="G52" s="62" t="str">
        <f>ncsl!D52</f>
        <v>Ballot</v>
      </c>
      <c r="H52" s="46">
        <v>3133462</v>
      </c>
      <c r="I52" s="46">
        <v>4460649</v>
      </c>
      <c r="J52" s="46">
        <v>3112157</v>
      </c>
      <c r="K52" s="48">
        <v>69.77</v>
      </c>
      <c r="L52" s="46">
        <v>3064219</v>
      </c>
      <c r="M52" s="56">
        <v>98.46</v>
      </c>
      <c r="N52" s="46">
        <v>32327</v>
      </c>
      <c r="O52" s="47">
        <v>1.04</v>
      </c>
      <c r="P52" s="186">
        <v>1.0400000000000001E-2</v>
      </c>
      <c r="Q52" s="46">
        <v>15611</v>
      </c>
      <c r="R52" s="48">
        <v>0.5</v>
      </c>
      <c r="S52" s="48">
        <v>20</v>
      </c>
      <c r="T52" s="48">
        <v>0</v>
      </c>
      <c r="U52" s="51" t="s">
        <v>49</v>
      </c>
      <c r="V52" s="9" t="str">
        <f t="shared" si="6"/>
        <v>01%bmd</v>
      </c>
      <c r="W52" s="383" t="s">
        <v>1917</v>
      </c>
      <c r="X52" s="50"/>
      <c r="Y52" s="193">
        <f t="shared" si="7"/>
        <v>0.49295774647887325</v>
      </c>
      <c r="Z52" s="48">
        <v>119</v>
      </c>
      <c r="AA52" s="48">
        <v>0</v>
      </c>
      <c r="AB52" s="47">
        <v>0</v>
      </c>
      <c r="AC52" s="48">
        <v>13</v>
      </c>
      <c r="AD52" s="48">
        <v>10.92</v>
      </c>
      <c r="AE52" s="48">
        <v>35</v>
      </c>
      <c r="AF52" s="48">
        <v>29.41</v>
      </c>
      <c r="AG52" s="48">
        <v>71</v>
      </c>
      <c r="AH52" s="47">
        <v>59.66</v>
      </c>
      <c r="AI52" s="51" t="s">
        <v>49</v>
      </c>
      <c r="AJ52" s="46">
        <v>556320</v>
      </c>
      <c r="AK52" s="48">
        <v>12.75</v>
      </c>
      <c r="AL52" s="46">
        <v>177904</v>
      </c>
      <c r="AM52" s="48">
        <v>31.98</v>
      </c>
      <c r="AN52" s="46">
        <v>173173</v>
      </c>
      <c r="AO52" s="48">
        <v>31.13</v>
      </c>
      <c r="AP52" s="46">
        <v>72020</v>
      </c>
      <c r="AQ52" s="48">
        <v>12.95</v>
      </c>
      <c r="AR52" s="46">
        <v>263791</v>
      </c>
      <c r="AS52" s="48">
        <v>47.42</v>
      </c>
      <c r="AT52" s="48">
        <v>0</v>
      </c>
      <c r="AU52" s="48">
        <v>0</v>
      </c>
      <c r="AV52" s="46">
        <v>-130568</v>
      </c>
      <c r="AW52" s="48">
        <v>-23.47</v>
      </c>
      <c r="AX52" s="51" t="s">
        <v>169</v>
      </c>
      <c r="AY52" s="46">
        <v>560802</v>
      </c>
      <c r="AZ52" s="48">
        <v>11.58</v>
      </c>
      <c r="BA52" s="46">
        <v>11836</v>
      </c>
      <c r="BB52" s="48">
        <v>2.11</v>
      </c>
      <c r="BC52" s="46">
        <v>43835</v>
      </c>
      <c r="BD52" s="48">
        <v>7.82</v>
      </c>
      <c r="BE52" s="46">
        <v>148384</v>
      </c>
      <c r="BF52" s="48">
        <v>26.46</v>
      </c>
      <c r="BG52" s="46">
        <v>18475</v>
      </c>
      <c r="BH52" s="48">
        <v>3.29</v>
      </c>
      <c r="BI52" s="46">
        <v>6222</v>
      </c>
      <c r="BJ52" s="48">
        <v>1.1100000000000001</v>
      </c>
      <c r="BK52" s="48">
        <v>4</v>
      </c>
      <c r="BL52" s="48">
        <v>0</v>
      </c>
      <c r="BM52" s="46">
        <v>332046</v>
      </c>
      <c r="BN52" s="48">
        <v>59.21</v>
      </c>
      <c r="BO52" s="48">
        <v>0</v>
      </c>
      <c r="BP52" s="48">
        <v>0</v>
      </c>
    </row>
    <row r="53" spans="1:68" s="22" customFormat="1" x14ac:dyDescent="0.3">
      <c r="A53" s="57" t="s">
        <v>50</v>
      </c>
      <c r="B53" s="21" t="s">
        <v>1745</v>
      </c>
      <c r="C53" s="185">
        <f t="shared" si="4"/>
        <v>1.01E-2</v>
      </c>
      <c r="D53" s="62">
        <v>98.99</v>
      </c>
      <c r="E53" s="98" t="str">
        <f t="shared" si="5"/>
        <v>Broad VBM, if Voter asks</v>
      </c>
      <c r="F53" s="62">
        <f>ncsl!C53</f>
        <v>2020</v>
      </c>
      <c r="G53" s="62" t="str">
        <f>ncsl!D53</f>
        <v>Neither</v>
      </c>
      <c r="H53" s="46">
        <v>597149</v>
      </c>
      <c r="I53" s="46">
        <v>12063</v>
      </c>
      <c r="J53" s="46">
        <v>10342</v>
      </c>
      <c r="K53" s="48">
        <v>85.73</v>
      </c>
      <c r="L53" s="46">
        <v>10238</v>
      </c>
      <c r="M53" s="56">
        <v>98.99</v>
      </c>
      <c r="N53" s="48">
        <v>104</v>
      </c>
      <c r="O53" s="47">
        <v>1.01</v>
      </c>
      <c r="P53" s="186">
        <v>1.01E-2</v>
      </c>
      <c r="Q53" s="48">
        <v>0</v>
      </c>
      <c r="R53" s="48">
        <v>0</v>
      </c>
      <c r="S53" s="46">
        <v>175403</v>
      </c>
      <c r="T53" s="48">
        <v>29.37</v>
      </c>
      <c r="U53" s="51" t="s">
        <v>50</v>
      </c>
      <c r="V53" s="9" t="str">
        <f t="shared" si="6"/>
        <v>87%bmd</v>
      </c>
      <c r="W53" s="383" t="s">
        <v>1926</v>
      </c>
      <c r="X53" s="50"/>
      <c r="Y53" s="193">
        <f t="shared" si="7"/>
        <v>0</v>
      </c>
      <c r="Z53" s="46">
        <v>2824</v>
      </c>
      <c r="AA53" s="48">
        <v>0</v>
      </c>
      <c r="AB53" s="47">
        <v>0</v>
      </c>
      <c r="AC53" s="46">
        <v>2498</v>
      </c>
      <c r="AD53" s="48">
        <v>88.46</v>
      </c>
      <c r="AE53" s="48">
        <v>0</v>
      </c>
      <c r="AF53" s="48">
        <v>0</v>
      </c>
      <c r="AG53" s="48">
        <v>326</v>
      </c>
      <c r="AH53" s="47">
        <v>11.54</v>
      </c>
      <c r="AI53" s="51" t="s">
        <v>50</v>
      </c>
      <c r="AJ53" s="46">
        <v>124880</v>
      </c>
      <c r="AK53" s="48">
        <v>12.98</v>
      </c>
      <c r="AL53" s="46">
        <v>18806</v>
      </c>
      <c r="AM53" s="48">
        <v>15.06</v>
      </c>
      <c r="AN53" s="46">
        <v>1019</v>
      </c>
      <c r="AO53" s="48">
        <v>0.82</v>
      </c>
      <c r="AP53" s="46">
        <v>11850</v>
      </c>
      <c r="AQ53" s="48">
        <v>9.49</v>
      </c>
      <c r="AR53" s="46">
        <v>86687</v>
      </c>
      <c r="AS53" s="48">
        <v>69.42</v>
      </c>
      <c r="AT53" s="46">
        <v>6518</v>
      </c>
      <c r="AU53" s="48">
        <v>5.22</v>
      </c>
      <c r="AV53" s="48">
        <v>0</v>
      </c>
      <c r="AW53" s="48">
        <v>0</v>
      </c>
      <c r="AX53" s="51" t="s">
        <v>50</v>
      </c>
      <c r="AY53" s="46">
        <v>116936</v>
      </c>
      <c r="AZ53" s="48">
        <v>9.39</v>
      </c>
      <c r="BA53" s="46">
        <v>10417</v>
      </c>
      <c r="BB53" s="48">
        <v>8.91</v>
      </c>
      <c r="BC53" s="46">
        <v>37146</v>
      </c>
      <c r="BD53" s="48">
        <v>31.77</v>
      </c>
      <c r="BE53" s="46">
        <v>56751</v>
      </c>
      <c r="BF53" s="48">
        <v>48.53</v>
      </c>
      <c r="BG53" s="46">
        <v>1911</v>
      </c>
      <c r="BH53" s="48">
        <v>1.63</v>
      </c>
      <c r="BI53" s="46">
        <v>2545</v>
      </c>
      <c r="BJ53" s="48">
        <v>2.1800000000000002</v>
      </c>
      <c r="BK53" s="48">
        <v>17</v>
      </c>
      <c r="BL53" s="48">
        <v>0.01</v>
      </c>
      <c r="BM53" s="46">
        <v>8149</v>
      </c>
      <c r="BN53" s="48">
        <v>6.97</v>
      </c>
      <c r="BO53" s="48">
        <v>0</v>
      </c>
      <c r="BP53" s="48">
        <v>0</v>
      </c>
    </row>
    <row r="54" spans="1:68" s="22" customFormat="1" x14ac:dyDescent="0.3">
      <c r="A54" s="57" t="s">
        <v>51</v>
      </c>
      <c r="B54" s="21" t="s">
        <v>1746</v>
      </c>
      <c r="C54" s="185" t="str">
        <f t="shared" si="4"/>
        <v>No signature checks</v>
      </c>
      <c r="D54" s="62" t="s">
        <v>202</v>
      </c>
      <c r="E54" s="98" t="str">
        <f t="shared" si="5"/>
        <v>Broad VBM, Applic.sent to all</v>
      </c>
      <c r="F54" s="62" t="str">
        <f>ncsl!C54</f>
        <v>Yes</v>
      </c>
      <c r="G54" s="62" t="str">
        <f>ncsl!D54</f>
        <v>Application</v>
      </c>
      <c r="H54" s="46">
        <v>2688341</v>
      </c>
      <c r="I54" s="46">
        <v>168788</v>
      </c>
      <c r="J54" s="46">
        <v>150114</v>
      </c>
      <c r="K54" s="48">
        <v>88.94</v>
      </c>
      <c r="L54" s="46">
        <v>147597</v>
      </c>
      <c r="M54" s="56">
        <v>98.32</v>
      </c>
      <c r="N54" s="46">
        <v>2517</v>
      </c>
      <c r="O54" s="47">
        <v>1.68</v>
      </c>
      <c r="P54" s="186" t="s">
        <v>202</v>
      </c>
      <c r="Q54" s="48">
        <v>0</v>
      </c>
      <c r="R54" s="48">
        <v>0</v>
      </c>
      <c r="S54" s="46">
        <v>427415</v>
      </c>
      <c r="T54" s="48">
        <v>15.9</v>
      </c>
      <c r="U54" s="51" t="s">
        <v>101</v>
      </c>
      <c r="V54" s="9" t="str">
        <f t="shared" si="6"/>
        <v>03%bmd</v>
      </c>
      <c r="W54" s="383" t="s">
        <v>1917</v>
      </c>
      <c r="X54" s="50" t="s">
        <v>220</v>
      </c>
      <c r="Y54" s="193"/>
      <c r="Z54" s="48">
        <v>0</v>
      </c>
      <c r="AA54" s="48">
        <v>0</v>
      </c>
      <c r="AB54" s="47" t="s">
        <v>4</v>
      </c>
      <c r="AC54" s="48">
        <v>0</v>
      </c>
      <c r="AD54" s="48" t="s">
        <v>4</v>
      </c>
      <c r="AE54" s="48">
        <v>0</v>
      </c>
      <c r="AF54" s="48" t="s">
        <v>4</v>
      </c>
      <c r="AG54" s="48">
        <v>0</v>
      </c>
      <c r="AH54" s="47" t="s">
        <v>4</v>
      </c>
      <c r="AI54" s="51" t="s">
        <v>129</v>
      </c>
      <c r="AJ54" s="46">
        <v>723171</v>
      </c>
      <c r="AK54" s="48">
        <v>21.01</v>
      </c>
      <c r="AL54" s="46">
        <v>34481</v>
      </c>
      <c r="AM54" s="48">
        <v>4.7699999999999996</v>
      </c>
      <c r="AN54" s="48" t="s">
        <v>4</v>
      </c>
      <c r="AO54" s="48" t="s">
        <v>4</v>
      </c>
      <c r="AP54" s="46">
        <v>238308</v>
      </c>
      <c r="AQ54" s="48">
        <v>32.950000000000003</v>
      </c>
      <c r="AR54" s="46">
        <v>450382</v>
      </c>
      <c r="AS54" s="48">
        <v>62.28</v>
      </c>
      <c r="AT54" s="48">
        <v>0</v>
      </c>
      <c r="AU54" s="48">
        <v>0</v>
      </c>
      <c r="AV54" s="48">
        <v>0</v>
      </c>
      <c r="AW54" s="48">
        <v>0</v>
      </c>
      <c r="AX54" s="51" t="s">
        <v>129</v>
      </c>
      <c r="AY54" s="46">
        <v>558930</v>
      </c>
      <c r="AZ54" s="48">
        <v>16.239999999999998</v>
      </c>
      <c r="BA54" s="46">
        <v>159893</v>
      </c>
      <c r="BB54" s="48">
        <v>28.61</v>
      </c>
      <c r="BC54" s="46">
        <v>71114</v>
      </c>
      <c r="BD54" s="48">
        <v>12.72</v>
      </c>
      <c r="BE54" s="46">
        <v>310377</v>
      </c>
      <c r="BF54" s="48">
        <v>55.53</v>
      </c>
      <c r="BG54" s="48">
        <v>616</v>
      </c>
      <c r="BH54" s="48">
        <v>0.11</v>
      </c>
      <c r="BI54" s="46">
        <v>5195</v>
      </c>
      <c r="BJ54" s="48">
        <v>0.93</v>
      </c>
      <c r="BK54" s="48">
        <v>144</v>
      </c>
      <c r="BL54" s="48">
        <v>0.03</v>
      </c>
      <c r="BM54" s="46">
        <v>11591</v>
      </c>
      <c r="BN54" s="48">
        <v>2.0699999999999998</v>
      </c>
      <c r="BO54" s="48">
        <v>0</v>
      </c>
      <c r="BP54" s="48">
        <v>0</v>
      </c>
    </row>
    <row r="55" spans="1:68" s="22" customFormat="1" x14ac:dyDescent="0.3">
      <c r="A55" s="49" t="s">
        <v>52</v>
      </c>
      <c r="B55" s="20" t="s">
        <v>1747</v>
      </c>
      <c r="C55" s="185" t="str">
        <f t="shared" si="4"/>
        <v>No signature checks</v>
      </c>
      <c r="D55" s="62" t="s">
        <v>202</v>
      </c>
      <c r="E55" s="98" t="str">
        <f t="shared" si="5"/>
        <v>Broad VBM, if Voter asks</v>
      </c>
      <c r="F55" s="62" t="str">
        <f>ncsl!C55</f>
        <v>Yes</v>
      </c>
      <c r="G55" s="62" t="str">
        <f>ncsl!D55</f>
        <v>Neither</v>
      </c>
      <c r="H55" s="46">
        <v>205275</v>
      </c>
      <c r="I55" s="46">
        <v>63728</v>
      </c>
      <c r="J55" s="46">
        <v>61806</v>
      </c>
      <c r="K55" s="48">
        <v>96.98</v>
      </c>
      <c r="L55" s="46">
        <v>61546</v>
      </c>
      <c r="M55" s="56">
        <v>99.58</v>
      </c>
      <c r="N55" s="48">
        <v>250</v>
      </c>
      <c r="O55" s="47">
        <v>0.4</v>
      </c>
      <c r="P55" s="186" t="s">
        <v>202</v>
      </c>
      <c r="Q55" s="48">
        <v>10</v>
      </c>
      <c r="R55" s="48">
        <v>0.02</v>
      </c>
      <c r="S55" s="46">
        <v>25659</v>
      </c>
      <c r="T55" s="48">
        <v>12.5</v>
      </c>
      <c r="U55" s="51" t="s">
        <v>52</v>
      </c>
      <c r="V55" s="9" t="str">
        <f t="shared" si="6"/>
        <v>34%bmd</v>
      </c>
      <c r="W55" s="383" t="s">
        <v>1922</v>
      </c>
      <c r="X55" s="50"/>
      <c r="Y55" s="193">
        <f>AE55/AG55</f>
        <v>0.72016460905349799</v>
      </c>
      <c r="Z55" s="48">
        <v>951</v>
      </c>
      <c r="AA55" s="48">
        <v>0</v>
      </c>
      <c r="AB55" s="47">
        <v>0</v>
      </c>
      <c r="AC55" s="48">
        <v>115</v>
      </c>
      <c r="AD55" s="48">
        <v>12.09</v>
      </c>
      <c r="AE55" s="48">
        <v>350</v>
      </c>
      <c r="AF55" s="48">
        <v>36.799999999999997</v>
      </c>
      <c r="AG55" s="48">
        <v>486</v>
      </c>
      <c r="AH55" s="47">
        <v>51.1</v>
      </c>
      <c r="AI55" s="51" t="s">
        <v>130</v>
      </c>
      <c r="AJ55" s="46">
        <v>3697</v>
      </c>
      <c r="AK55" s="48">
        <v>1.3</v>
      </c>
      <c r="AL55" s="48">
        <v>613</v>
      </c>
      <c r="AM55" s="48">
        <v>16.579999999999998</v>
      </c>
      <c r="AN55" s="48" t="s">
        <v>4</v>
      </c>
      <c r="AO55" s="48" t="s">
        <v>4</v>
      </c>
      <c r="AP55" s="48">
        <v>621</v>
      </c>
      <c r="AQ55" s="48">
        <v>16.8</v>
      </c>
      <c r="AR55" s="46">
        <v>2395</v>
      </c>
      <c r="AS55" s="48">
        <v>64.78</v>
      </c>
      <c r="AT55" s="48">
        <v>68</v>
      </c>
      <c r="AU55" s="48">
        <v>1.84</v>
      </c>
      <c r="AV55" s="48">
        <v>0</v>
      </c>
      <c r="AW55" s="48">
        <v>0</v>
      </c>
      <c r="AX55" s="51" t="s">
        <v>52</v>
      </c>
      <c r="AY55" s="46">
        <v>22290</v>
      </c>
      <c r="AZ55" s="48">
        <v>7.85</v>
      </c>
      <c r="BA55" s="46">
        <v>1063</v>
      </c>
      <c r="BB55" s="48">
        <v>4.7699999999999996</v>
      </c>
      <c r="BC55" s="46">
        <v>3690</v>
      </c>
      <c r="BD55" s="48">
        <v>16.55</v>
      </c>
      <c r="BE55" s="46">
        <v>16738</v>
      </c>
      <c r="BF55" s="48">
        <v>75.09</v>
      </c>
      <c r="BG55" s="48">
        <v>48</v>
      </c>
      <c r="BH55" s="48">
        <v>0.22</v>
      </c>
      <c r="BI55" s="48">
        <v>37</v>
      </c>
      <c r="BJ55" s="48">
        <v>0.17</v>
      </c>
      <c r="BK55" s="48">
        <v>0</v>
      </c>
      <c r="BL55" s="48">
        <v>0</v>
      </c>
      <c r="BM55" s="48">
        <v>714</v>
      </c>
      <c r="BN55" s="48">
        <v>3.2</v>
      </c>
      <c r="BO55" s="48">
        <v>0</v>
      </c>
      <c r="BP55" s="48">
        <v>0</v>
      </c>
    </row>
    <row r="56" spans="1:68" s="22" customFormat="1" x14ac:dyDescent="0.3">
      <c r="A56" s="49"/>
      <c r="B56" s="55"/>
      <c r="C56" s="55"/>
      <c r="D56" s="63"/>
      <c r="E56" s="55"/>
      <c r="F56" s="76"/>
      <c r="G56" s="76"/>
      <c r="H56" s="46"/>
      <c r="I56" s="46"/>
      <c r="J56" s="46"/>
      <c r="K56" s="48"/>
      <c r="L56" s="46"/>
      <c r="M56" s="56"/>
      <c r="N56" s="48"/>
      <c r="O56" s="47"/>
      <c r="P56" s="47"/>
      <c r="Q56" s="48"/>
      <c r="R56" s="48"/>
      <c r="S56" s="46"/>
      <c r="T56" s="48"/>
      <c r="U56" s="51"/>
      <c r="V56" s="54"/>
      <c r="W56" s="384"/>
      <c r="X56" s="50"/>
      <c r="Y56" s="194"/>
      <c r="Z56" s="48"/>
      <c r="AA56" s="48"/>
      <c r="AB56" s="47"/>
      <c r="AC56" s="48"/>
      <c r="AD56" s="48"/>
      <c r="AE56" s="48"/>
      <c r="AF56" s="48"/>
      <c r="AG56" s="48"/>
      <c r="AH56" s="47"/>
      <c r="AI56" s="51"/>
      <c r="AJ56" s="46"/>
      <c r="AK56" s="48"/>
      <c r="AL56" s="48"/>
      <c r="AM56" s="48"/>
      <c r="AN56" s="48"/>
      <c r="AO56" s="48"/>
      <c r="AP56" s="48"/>
      <c r="AQ56" s="48"/>
      <c r="AR56" s="46"/>
      <c r="AS56" s="48"/>
      <c r="AT56" s="48"/>
      <c r="AU56" s="48"/>
      <c r="AV56" s="48"/>
      <c r="AW56" s="48"/>
      <c r="AX56" s="51"/>
      <c r="AY56" s="46"/>
      <c r="AZ56" s="48"/>
      <c r="BA56" s="46"/>
      <c r="BB56" s="48"/>
      <c r="BC56" s="46"/>
      <c r="BD56" s="48"/>
      <c r="BE56" s="46"/>
      <c r="BF56" s="48"/>
      <c r="BG56" s="48"/>
      <c r="BH56" s="48"/>
      <c r="BI56" s="48"/>
      <c r="BJ56" s="48"/>
      <c r="BK56" s="48"/>
      <c r="BL56" s="48"/>
      <c r="BM56" s="48"/>
      <c r="BN56" s="48"/>
      <c r="BO56" s="48"/>
      <c r="BP56" s="48"/>
    </row>
    <row r="57" spans="1:68" s="1" customFormat="1" ht="90" customHeight="1" x14ac:dyDescent="0.3">
      <c r="A57" s="7"/>
      <c r="B57" s="11"/>
      <c r="C57" s="11"/>
      <c r="D57" s="106" t="s">
        <v>192</v>
      </c>
      <c r="E57" s="11"/>
      <c r="F57" s="105" t="str">
        <f>ncsl!C57</f>
        <v>https://www.ncsl.org/research/elections-and-campaigns/absentee-and-mail-voting-policies-in-effect-for-the-2020-election.aspx</v>
      </c>
      <c r="G57" s="105" t="str">
        <f>ncsl!D57</f>
        <v>https://www.ncsl.org/research/elections-and-campaigns/absentee-and-mail-voting-policies-in-effect-for-the-2020-election.aspx</v>
      </c>
      <c r="H57" s="133" t="s">
        <v>192</v>
      </c>
      <c r="I57" s="134"/>
      <c r="J57" s="134"/>
      <c r="K57" s="135"/>
      <c r="L57" s="134"/>
      <c r="M57" s="2"/>
      <c r="N57" s="135"/>
      <c r="O57" s="6"/>
      <c r="P57" s="6"/>
      <c r="Q57" s="135"/>
      <c r="R57" s="135"/>
      <c r="S57" s="134"/>
      <c r="T57" s="135"/>
      <c r="U57" s="8"/>
      <c r="V57" s="3" t="s">
        <v>192</v>
      </c>
      <c r="W57" s="380" t="s">
        <v>1776</v>
      </c>
      <c r="X57" s="8" t="s">
        <v>1770</v>
      </c>
      <c r="Y57" s="195"/>
      <c r="Z57" s="131" t="s">
        <v>192</v>
      </c>
      <c r="AA57" s="132"/>
      <c r="AB57" s="131"/>
      <c r="AC57" s="132"/>
      <c r="AD57" s="132"/>
      <c r="AE57" s="132"/>
      <c r="AF57" s="132"/>
      <c r="AG57" s="132"/>
      <c r="AH57" s="132"/>
      <c r="AI57" s="8"/>
      <c r="AJ57" s="5"/>
      <c r="AK57" s="7"/>
      <c r="AL57" s="7"/>
      <c r="AM57" s="7"/>
      <c r="AN57" s="7"/>
      <c r="AO57" s="7"/>
      <c r="AP57" s="7"/>
      <c r="AQ57" s="7"/>
      <c r="AR57" s="5"/>
      <c r="AS57" s="7"/>
      <c r="AT57" s="7"/>
      <c r="AU57" s="7"/>
      <c r="AV57" s="7"/>
      <c r="AW57" s="7"/>
      <c r="AX57" s="8"/>
      <c r="AY57" s="5"/>
      <c r="AZ57" s="7"/>
      <c r="BA57" s="5"/>
      <c r="BB57" s="7"/>
      <c r="BC57" s="5"/>
      <c r="BD57" s="7"/>
      <c r="BE57" s="5"/>
      <c r="BF57" s="7"/>
      <c r="BG57" s="7"/>
      <c r="BH57" s="7"/>
      <c r="BI57" s="7"/>
      <c r="BJ57" s="7"/>
      <c r="BK57" s="7"/>
      <c r="BL57" s="7"/>
      <c r="BM57" s="7"/>
      <c r="BN57" s="7"/>
      <c r="BO57" s="7"/>
      <c r="BP57" s="7"/>
    </row>
    <row r="58" spans="1:68" s="1" customFormat="1" ht="47.4" customHeight="1" x14ac:dyDescent="0.3">
      <c r="A58" s="7"/>
      <c r="B58" s="11"/>
      <c r="C58" s="11"/>
      <c r="D58" s="83" t="s">
        <v>191</v>
      </c>
      <c r="E58" s="11"/>
      <c r="F58" s="86"/>
      <c r="G58" s="100"/>
      <c r="H58" s="5"/>
      <c r="I58" s="5"/>
      <c r="J58" s="5"/>
      <c r="K58" s="7"/>
      <c r="L58" s="5"/>
      <c r="M58" s="2"/>
      <c r="N58" s="7"/>
      <c r="O58" s="6"/>
      <c r="P58" s="6"/>
      <c r="Q58" s="7"/>
      <c r="R58" s="7"/>
      <c r="S58" s="5"/>
      <c r="T58" s="7"/>
      <c r="U58" s="8"/>
      <c r="V58" s="3" t="s">
        <v>197</v>
      </c>
      <c r="W58" s="380"/>
      <c r="X58" s="8" t="s">
        <v>1772</v>
      </c>
      <c r="Y58" s="195"/>
      <c r="Z58" s="7"/>
      <c r="AA58" s="7"/>
      <c r="AB58" s="6"/>
      <c r="AC58" s="7"/>
      <c r="AD58" s="7"/>
      <c r="AE58" s="7"/>
      <c r="AF58" s="7"/>
      <c r="AG58" s="7"/>
      <c r="AH58" s="6"/>
      <c r="AI58" s="8"/>
      <c r="AJ58" s="5"/>
      <c r="AK58" s="7"/>
      <c r="AL58" s="7"/>
      <c r="AM58" s="7"/>
      <c r="AN58" s="7"/>
      <c r="AO58" s="7"/>
      <c r="AP58" s="7"/>
      <c r="AQ58" s="7"/>
      <c r="AR58" s="5"/>
      <c r="AS58" s="7"/>
      <c r="AT58" s="7"/>
      <c r="AU58" s="7"/>
      <c r="AV58" s="7"/>
      <c r="AW58" s="7"/>
      <c r="AX58" s="8"/>
      <c r="AY58" s="5"/>
      <c r="AZ58" s="7"/>
      <c r="BA58" s="5"/>
      <c r="BB58" s="7"/>
      <c r="BC58" s="5"/>
      <c r="BD58" s="7"/>
      <c r="BE58" s="5"/>
      <c r="BF58" s="7"/>
      <c r="BG58" s="7"/>
      <c r="BH58" s="7"/>
      <c r="BI58" s="7"/>
      <c r="BJ58" s="7"/>
      <c r="BK58" s="7"/>
      <c r="BL58" s="7"/>
      <c r="BM58" s="7"/>
      <c r="BN58" s="7"/>
      <c r="BO58" s="7"/>
      <c r="BP58" s="7"/>
    </row>
    <row r="59" spans="1:68" s="1" customFormat="1" ht="49.2" customHeight="1" x14ac:dyDescent="0.3">
      <c r="A59" s="65"/>
      <c r="B59" s="11"/>
      <c r="C59" s="11"/>
      <c r="D59" s="83"/>
      <c r="E59" s="11"/>
      <c r="F59" s="86"/>
      <c r="G59" s="100"/>
      <c r="H59" s="65"/>
      <c r="I59" s="65"/>
      <c r="J59" s="65"/>
      <c r="K59" s="65"/>
      <c r="L59" s="65"/>
      <c r="M59" s="206"/>
      <c r="N59" s="65"/>
      <c r="O59" s="66"/>
      <c r="P59" s="66"/>
      <c r="Q59" s="65"/>
      <c r="R59" s="65"/>
      <c r="S59" s="65"/>
      <c r="T59" s="65"/>
      <c r="U59" s="67"/>
      <c r="V59" s="3"/>
      <c r="W59" s="380"/>
      <c r="X59" s="188" t="s">
        <v>1773</v>
      </c>
      <c r="Y59" s="196"/>
      <c r="Z59" s="65"/>
      <c r="AA59" s="65"/>
      <c r="AB59" s="66"/>
      <c r="AC59" s="65"/>
      <c r="AD59" s="65"/>
      <c r="AE59" s="65"/>
      <c r="AF59" s="65"/>
      <c r="AG59" s="65"/>
      <c r="AH59" s="66"/>
      <c r="AI59" s="67"/>
      <c r="AJ59" s="65"/>
      <c r="AK59" s="65"/>
      <c r="AL59" s="65"/>
      <c r="AM59" s="65"/>
      <c r="AN59" s="65"/>
      <c r="AO59" s="65"/>
      <c r="AP59" s="65"/>
      <c r="AQ59" s="65"/>
      <c r="AR59" s="65"/>
      <c r="AS59" s="65"/>
      <c r="AT59" s="65"/>
      <c r="AU59" s="65"/>
      <c r="AV59" s="65"/>
      <c r="AW59" s="65"/>
      <c r="AX59" s="67" t="s">
        <v>53</v>
      </c>
      <c r="AY59" s="65"/>
      <c r="AZ59" s="65"/>
      <c r="BA59" s="65"/>
      <c r="BB59" s="65"/>
      <c r="BC59" s="65"/>
      <c r="BD59" s="65"/>
      <c r="BE59" s="65"/>
      <c r="BF59" s="65"/>
      <c r="BG59" s="65"/>
      <c r="BH59" s="65"/>
      <c r="BI59" s="65"/>
      <c r="BJ59" s="65"/>
      <c r="BK59" s="65"/>
      <c r="BL59" s="65"/>
      <c r="BM59" s="65"/>
      <c r="BN59" s="65"/>
      <c r="BO59" s="65"/>
      <c r="BP59" s="65"/>
    </row>
    <row r="60" spans="1:68" x14ac:dyDescent="0.3">
      <c r="A60" s="65"/>
      <c r="D60" s="63"/>
      <c r="H60" s="65"/>
      <c r="I60" s="65"/>
      <c r="J60" s="65"/>
      <c r="K60" s="65"/>
      <c r="L60" s="65"/>
      <c r="M60" s="206"/>
      <c r="N60" s="65"/>
      <c r="O60" s="66"/>
      <c r="P60" s="66"/>
      <c r="Q60" s="65"/>
      <c r="R60" s="65"/>
      <c r="S60" s="65"/>
      <c r="T60" s="65"/>
      <c r="U60" s="67" t="s">
        <v>53</v>
      </c>
      <c r="X60" s="67"/>
      <c r="Y60" s="196"/>
      <c r="Z60" s="65"/>
      <c r="AA60" s="65"/>
      <c r="AB60" s="66"/>
      <c r="AC60" s="65"/>
      <c r="AD60" s="65"/>
      <c r="AE60" s="65"/>
      <c r="AF60" s="65"/>
      <c r="AG60" s="65"/>
      <c r="AH60" s="66"/>
      <c r="AI60" s="67"/>
      <c r="AJ60" s="65"/>
      <c r="AK60" s="65"/>
      <c r="AL60" s="65"/>
      <c r="AM60" s="65"/>
      <c r="AN60" s="65"/>
      <c r="AO60" s="65"/>
      <c r="AP60" s="65"/>
      <c r="AQ60" s="65"/>
      <c r="AR60" s="65"/>
      <c r="AS60" s="65"/>
      <c r="AT60" s="65"/>
      <c r="AU60" s="65"/>
      <c r="AV60" s="65"/>
      <c r="AW60" s="65"/>
      <c r="AX60" s="67" t="s">
        <v>170</v>
      </c>
      <c r="AY60" s="65"/>
      <c r="AZ60" s="65"/>
      <c r="BA60" s="65"/>
      <c r="BB60" s="65"/>
      <c r="BC60" s="65"/>
      <c r="BD60" s="65"/>
      <c r="BE60" s="65"/>
      <c r="BF60" s="65"/>
      <c r="BG60" s="65"/>
      <c r="BH60" s="65"/>
      <c r="BI60" s="65"/>
      <c r="BJ60" s="65"/>
      <c r="BK60" s="65"/>
      <c r="BL60" s="65"/>
      <c r="BM60" s="65"/>
      <c r="BN60" s="65"/>
      <c r="BO60" s="65"/>
      <c r="BP60" s="65"/>
    </row>
    <row r="61" spans="1:68" x14ac:dyDescent="0.3">
      <c r="A61" s="65"/>
      <c r="D61" s="138" t="e">
        <f>#REF!+1</f>
        <v>#REF!</v>
      </c>
      <c r="H61" s="65"/>
      <c r="I61" s="65"/>
      <c r="J61" s="65"/>
      <c r="K61" s="65"/>
      <c r="L61" s="65"/>
      <c r="M61" s="206"/>
      <c r="N61" s="65"/>
      <c r="O61" s="66"/>
      <c r="P61" s="66"/>
      <c r="Q61" s="65"/>
      <c r="R61" s="65"/>
      <c r="S61" s="65"/>
      <c r="T61" s="65"/>
      <c r="U61" s="67" t="s">
        <v>102</v>
      </c>
      <c r="X61" s="67"/>
      <c r="Y61" s="196"/>
      <c r="Z61" s="65"/>
      <c r="AA61" s="65"/>
      <c r="AB61" s="66"/>
      <c r="AC61" s="65"/>
      <c r="AD61" s="65"/>
      <c r="AE61" s="65"/>
      <c r="AF61" s="65"/>
      <c r="AG61" s="65"/>
      <c r="AH61" s="66"/>
      <c r="AI61" s="67"/>
      <c r="AJ61" s="65"/>
      <c r="AK61" s="65"/>
      <c r="AL61" s="65"/>
      <c r="AM61" s="65"/>
      <c r="AN61" s="65"/>
      <c r="AO61" s="65"/>
      <c r="AP61" s="65"/>
      <c r="AQ61" s="65"/>
      <c r="AR61" s="65"/>
      <c r="AS61" s="65"/>
      <c r="AT61" s="65"/>
      <c r="AU61" s="65"/>
      <c r="AV61" s="65"/>
      <c r="AW61" s="65"/>
      <c r="AX61" s="67" t="s">
        <v>86</v>
      </c>
      <c r="AY61" s="65"/>
      <c r="AZ61" s="65"/>
      <c r="BA61" s="65"/>
      <c r="BB61" s="65"/>
      <c r="BC61" s="65"/>
      <c r="BD61" s="65"/>
      <c r="BE61" s="65"/>
      <c r="BF61" s="65"/>
      <c r="BG61" s="65"/>
      <c r="BH61" s="65"/>
      <c r="BI61" s="65"/>
      <c r="BJ61" s="65"/>
      <c r="BK61" s="65"/>
      <c r="BL61" s="65"/>
      <c r="BM61" s="65"/>
      <c r="BN61" s="65"/>
      <c r="BO61" s="65"/>
      <c r="BP61" s="65"/>
    </row>
    <row r="62" spans="1:68" x14ac:dyDescent="0.3">
      <c r="A62" s="65" t="s">
        <v>78</v>
      </c>
      <c r="D62" s="77"/>
      <c r="H62" s="65"/>
      <c r="I62" s="65"/>
      <c r="J62" s="65"/>
      <c r="K62" s="65"/>
      <c r="L62" s="65"/>
      <c r="M62" s="206"/>
      <c r="N62" s="65"/>
      <c r="O62" s="66"/>
      <c r="P62" s="66"/>
      <c r="Q62" s="65"/>
      <c r="R62" s="65"/>
      <c r="S62" s="65"/>
      <c r="T62" s="65"/>
      <c r="U62" s="67" t="s">
        <v>86</v>
      </c>
      <c r="X62" s="67"/>
      <c r="Y62" s="196"/>
      <c r="Z62" s="65"/>
      <c r="AA62" s="65"/>
      <c r="AB62" s="66"/>
      <c r="AC62" s="65"/>
      <c r="AD62" s="65"/>
      <c r="AE62" s="65"/>
      <c r="AF62" s="65"/>
      <c r="AG62" s="65"/>
      <c r="AH62" s="66"/>
      <c r="AI62" s="67"/>
      <c r="AJ62" s="65"/>
      <c r="AK62" s="65"/>
      <c r="AL62" s="65"/>
      <c r="AM62" s="65"/>
      <c r="AN62" s="65"/>
      <c r="AO62" s="65"/>
      <c r="AP62" s="65"/>
      <c r="AQ62" s="65"/>
      <c r="AR62" s="65"/>
      <c r="AS62" s="65"/>
      <c r="AT62" s="65"/>
      <c r="AU62" s="65"/>
      <c r="AV62" s="65"/>
      <c r="AW62" s="65"/>
      <c r="AX62" s="67" t="s">
        <v>171</v>
      </c>
      <c r="AY62" s="65"/>
      <c r="AZ62" s="65"/>
      <c r="BA62" s="65"/>
      <c r="BB62" s="65"/>
      <c r="BC62" s="65"/>
      <c r="BD62" s="65"/>
      <c r="BE62" s="65"/>
      <c r="BF62" s="65"/>
      <c r="BG62" s="65"/>
      <c r="BH62" s="65"/>
      <c r="BI62" s="65"/>
      <c r="BJ62" s="65"/>
      <c r="BK62" s="65"/>
      <c r="BL62" s="65"/>
      <c r="BM62" s="65"/>
      <c r="BN62" s="65"/>
      <c r="BO62" s="65"/>
      <c r="BP62" s="65"/>
    </row>
    <row r="63" spans="1:68" x14ac:dyDescent="0.3">
      <c r="A63" s="65" t="s">
        <v>79</v>
      </c>
      <c r="D63" s="64"/>
      <c r="H63" s="65"/>
      <c r="I63" s="65"/>
      <c r="J63" s="65"/>
      <c r="K63" s="65"/>
      <c r="L63" s="65"/>
      <c r="M63" s="206"/>
      <c r="N63" s="65"/>
      <c r="O63" s="66"/>
      <c r="P63" s="66"/>
      <c r="Q63" s="65"/>
      <c r="R63" s="65"/>
      <c r="S63" s="65"/>
      <c r="T63" s="65"/>
      <c r="U63" s="67" t="s">
        <v>103</v>
      </c>
      <c r="X63" s="67"/>
      <c r="Y63" s="196"/>
      <c r="Z63" s="65"/>
      <c r="AA63" s="65"/>
      <c r="AB63" s="66"/>
      <c r="AC63" s="65"/>
      <c r="AD63" s="65"/>
      <c r="AE63" s="65"/>
      <c r="AF63" s="65"/>
      <c r="AG63" s="65"/>
      <c r="AH63" s="66"/>
      <c r="AI63" s="67"/>
      <c r="AJ63" s="65"/>
      <c r="AK63" s="65"/>
      <c r="AL63" s="65"/>
      <c r="AM63" s="65"/>
      <c r="AN63" s="65"/>
      <c r="AO63" s="65"/>
      <c r="AP63" s="65"/>
      <c r="AQ63" s="65"/>
      <c r="AR63" s="65"/>
      <c r="AS63" s="65"/>
      <c r="AT63" s="65"/>
      <c r="AU63" s="65"/>
      <c r="AV63" s="65"/>
      <c r="AW63" s="65"/>
      <c r="AX63" s="67" t="s">
        <v>79</v>
      </c>
      <c r="AY63" s="65"/>
      <c r="AZ63" s="65"/>
      <c r="BA63" s="65"/>
      <c r="BB63" s="65"/>
      <c r="BC63" s="65"/>
      <c r="BD63" s="65"/>
      <c r="BE63" s="65"/>
      <c r="BF63" s="65"/>
      <c r="BG63" s="65"/>
      <c r="BH63" s="65"/>
      <c r="BI63" s="65"/>
      <c r="BJ63" s="65"/>
      <c r="BK63" s="65"/>
      <c r="BL63" s="65"/>
      <c r="BM63" s="65"/>
      <c r="BN63" s="65"/>
      <c r="BO63" s="65"/>
      <c r="BP63" s="65"/>
    </row>
    <row r="64" spans="1:68" ht="55.2" x14ac:dyDescent="0.3">
      <c r="A64" s="65" t="s">
        <v>80</v>
      </c>
      <c r="D64" s="64" t="s">
        <v>1685</v>
      </c>
      <c r="H64" s="65"/>
      <c r="I64" s="65"/>
      <c r="J64" s="65"/>
      <c r="K64" s="65"/>
      <c r="L64" s="65"/>
      <c r="M64" s="206"/>
      <c r="N64" s="65"/>
      <c r="O64" s="66"/>
      <c r="P64" s="66"/>
      <c r="Q64" s="65"/>
      <c r="R64" s="65"/>
      <c r="S64" s="65"/>
      <c r="T64" s="65"/>
      <c r="U64" s="67" t="s">
        <v>91</v>
      </c>
      <c r="X64" s="67"/>
      <c r="Y64" s="196"/>
      <c r="Z64" s="65"/>
      <c r="AA64" s="65"/>
      <c r="AB64" s="66"/>
      <c r="AC64" s="65"/>
      <c r="AD64" s="65"/>
      <c r="AE64" s="65"/>
      <c r="AF64" s="65"/>
      <c r="AG64" s="65"/>
      <c r="AH64" s="66"/>
      <c r="AI64" s="67"/>
      <c r="AJ64" s="65"/>
      <c r="AK64" s="65"/>
      <c r="AL64" s="65"/>
      <c r="AM64" s="65"/>
      <c r="AN64" s="65"/>
      <c r="AO64" s="65"/>
      <c r="AP64" s="65"/>
      <c r="AQ64" s="65"/>
      <c r="AR64" s="65"/>
      <c r="AS64" s="65"/>
      <c r="AT64" s="65"/>
      <c r="AU64" s="65"/>
      <c r="AV64" s="65"/>
      <c r="AW64" s="65"/>
      <c r="AX64" s="67" t="s">
        <v>172</v>
      </c>
      <c r="AY64" s="65"/>
      <c r="AZ64" s="65"/>
      <c r="BA64" s="65"/>
      <c r="BB64" s="65"/>
      <c r="BC64" s="65"/>
      <c r="BD64" s="65"/>
      <c r="BE64" s="65"/>
      <c r="BF64" s="65"/>
      <c r="BG64" s="65"/>
      <c r="BH64" s="65"/>
      <c r="BI64" s="65"/>
      <c r="BJ64" s="65"/>
      <c r="BK64" s="65"/>
      <c r="BL64" s="65"/>
      <c r="BM64" s="65"/>
      <c r="BN64" s="65"/>
      <c r="BO64" s="65"/>
      <c r="BP64" s="65"/>
    </row>
    <row r="65" spans="1:68" x14ac:dyDescent="0.3">
      <c r="A65" s="65" t="s">
        <v>79</v>
      </c>
      <c r="D65" s="64">
        <f t="shared" ref="D65:D96" si="8">IF(D5="No signature checks",1,IF(D5&lt;85,2,IF(D5&gt;99,3,5)))</f>
        <v>1</v>
      </c>
      <c r="H65" s="65"/>
      <c r="I65" s="65"/>
      <c r="J65" s="65"/>
      <c r="K65" s="65"/>
      <c r="L65" s="65"/>
      <c r="M65" s="206"/>
      <c r="N65" s="65"/>
      <c r="O65" s="66"/>
      <c r="P65" s="66"/>
      <c r="Q65" s="65"/>
      <c r="R65" s="65"/>
      <c r="S65" s="65"/>
      <c r="T65" s="65"/>
      <c r="U65" s="67" t="s">
        <v>104</v>
      </c>
      <c r="X65" s="67"/>
      <c r="Y65" s="196"/>
      <c r="Z65" s="65"/>
      <c r="AA65" s="65"/>
      <c r="AB65" s="66"/>
      <c r="AC65" s="65"/>
      <c r="AD65" s="65"/>
      <c r="AE65" s="65"/>
      <c r="AF65" s="65"/>
      <c r="AG65" s="65"/>
      <c r="AH65" s="66"/>
      <c r="AI65" s="67"/>
      <c r="AJ65" s="65"/>
      <c r="AK65" s="65"/>
      <c r="AL65" s="65"/>
      <c r="AM65" s="65"/>
      <c r="AN65" s="65"/>
      <c r="AO65" s="65"/>
      <c r="AP65" s="65"/>
      <c r="AQ65" s="65"/>
      <c r="AR65" s="65"/>
      <c r="AS65" s="65"/>
      <c r="AT65" s="65"/>
      <c r="AU65" s="65"/>
      <c r="AV65" s="65"/>
      <c r="AW65" s="65"/>
      <c r="AX65" s="67" t="s">
        <v>79</v>
      </c>
      <c r="AY65" s="65"/>
      <c r="AZ65" s="65"/>
      <c r="BA65" s="65"/>
      <c r="BB65" s="65"/>
      <c r="BC65" s="65"/>
      <c r="BD65" s="65"/>
      <c r="BE65" s="65"/>
      <c r="BF65" s="65"/>
      <c r="BG65" s="65"/>
      <c r="BH65" s="65"/>
      <c r="BI65" s="65"/>
      <c r="BJ65" s="65"/>
      <c r="BK65" s="65"/>
      <c r="BL65" s="65"/>
      <c r="BM65" s="65"/>
      <c r="BN65" s="65"/>
      <c r="BO65" s="65"/>
      <c r="BP65" s="65"/>
    </row>
    <row r="66" spans="1:68" x14ac:dyDescent="0.3">
      <c r="A66" s="65" t="s">
        <v>81</v>
      </c>
      <c r="D66" s="64">
        <f t="shared" si="8"/>
        <v>1</v>
      </c>
      <c r="H66" s="65"/>
      <c r="I66" s="65"/>
      <c r="J66" s="65"/>
      <c r="K66" s="65"/>
      <c r="L66" s="65"/>
      <c r="M66" s="206"/>
      <c r="N66" s="65"/>
      <c r="O66" s="66"/>
      <c r="P66" s="66"/>
      <c r="Q66" s="65"/>
      <c r="R66" s="65"/>
      <c r="S66" s="65"/>
      <c r="T66" s="65"/>
      <c r="U66" s="67" t="s">
        <v>105</v>
      </c>
      <c r="X66" s="67"/>
      <c r="Y66" s="196"/>
      <c r="Z66" s="65"/>
      <c r="AA66" s="65"/>
      <c r="AB66" s="66"/>
      <c r="AC66" s="65"/>
      <c r="AD66" s="65"/>
      <c r="AE66" s="65"/>
      <c r="AF66" s="65"/>
      <c r="AG66" s="65"/>
      <c r="AH66" s="66"/>
      <c r="AI66" s="67"/>
      <c r="AJ66" s="65"/>
      <c r="AK66" s="65"/>
      <c r="AL66" s="65"/>
      <c r="AM66" s="65"/>
      <c r="AN66" s="65"/>
      <c r="AO66" s="65"/>
      <c r="AP66" s="65"/>
      <c r="AQ66" s="65"/>
      <c r="AR66" s="65"/>
      <c r="AS66" s="65"/>
      <c r="AT66" s="65"/>
      <c r="AU66" s="65"/>
      <c r="AV66" s="65"/>
      <c r="AW66" s="65"/>
      <c r="AX66" s="67" t="s">
        <v>173</v>
      </c>
      <c r="AY66" s="65"/>
      <c r="AZ66" s="65"/>
      <c r="BA66" s="65"/>
      <c r="BB66" s="65"/>
      <c r="BC66" s="65"/>
      <c r="BD66" s="65"/>
      <c r="BE66" s="65"/>
      <c r="BF66" s="65"/>
      <c r="BG66" s="65"/>
      <c r="BH66" s="65"/>
      <c r="BI66" s="65"/>
      <c r="BJ66" s="65"/>
      <c r="BK66" s="65"/>
      <c r="BL66" s="65"/>
      <c r="BM66" s="65"/>
      <c r="BN66" s="65"/>
      <c r="BO66" s="65"/>
      <c r="BP66" s="65"/>
    </row>
    <row r="67" spans="1:68" x14ac:dyDescent="0.3">
      <c r="A67" s="65" t="s">
        <v>82</v>
      </c>
      <c r="D67" s="64">
        <f t="shared" si="8"/>
        <v>5</v>
      </c>
      <c r="H67" s="65"/>
      <c r="I67" s="65"/>
      <c r="J67" s="65"/>
      <c r="K67" s="65"/>
      <c r="L67" s="65"/>
      <c r="M67" s="206"/>
      <c r="N67" s="65"/>
      <c r="O67" s="66"/>
      <c r="P67" s="66"/>
      <c r="Q67" s="65"/>
      <c r="R67" s="65"/>
      <c r="S67" s="65"/>
      <c r="T67" s="65"/>
      <c r="U67" s="67" t="s">
        <v>106</v>
      </c>
      <c r="X67" s="67"/>
      <c r="Y67" s="196"/>
      <c r="Z67" s="65"/>
      <c r="AA67" s="65"/>
      <c r="AB67" s="66"/>
      <c r="AC67" s="65"/>
      <c r="AD67" s="65"/>
      <c r="AE67" s="65"/>
      <c r="AF67" s="65"/>
      <c r="AG67" s="65"/>
      <c r="AH67" s="66"/>
      <c r="AI67" s="67"/>
      <c r="AJ67" s="65"/>
      <c r="AK67" s="65"/>
      <c r="AL67" s="65"/>
      <c r="AM67" s="65"/>
      <c r="AN67" s="65"/>
      <c r="AO67" s="65"/>
      <c r="AP67" s="65"/>
      <c r="AQ67" s="65"/>
      <c r="AR67" s="65"/>
      <c r="AS67" s="65"/>
      <c r="AT67" s="65"/>
      <c r="AU67" s="65"/>
      <c r="AV67" s="65"/>
      <c r="AW67" s="65"/>
      <c r="AX67" s="67" t="s">
        <v>91</v>
      </c>
      <c r="AY67" s="65"/>
      <c r="AZ67" s="65"/>
      <c r="BA67" s="65"/>
      <c r="BB67" s="65"/>
      <c r="BC67" s="65"/>
      <c r="BD67" s="65"/>
      <c r="BE67" s="65"/>
      <c r="BF67" s="65"/>
      <c r="BG67" s="65"/>
      <c r="BH67" s="65"/>
      <c r="BI67" s="65"/>
      <c r="BJ67" s="65"/>
      <c r="BK67" s="65"/>
      <c r="BL67" s="65"/>
      <c r="BM67" s="65"/>
      <c r="BN67" s="65"/>
      <c r="BO67" s="65"/>
      <c r="BP67" s="65"/>
    </row>
    <row r="68" spans="1:68" x14ac:dyDescent="0.3">
      <c r="A68" s="65" t="s">
        <v>79</v>
      </c>
      <c r="D68" s="64">
        <f t="shared" si="8"/>
        <v>2</v>
      </c>
      <c r="H68" s="65"/>
      <c r="I68" s="65"/>
      <c r="J68" s="65"/>
      <c r="K68" s="65"/>
      <c r="L68" s="65"/>
      <c r="M68" s="206"/>
      <c r="N68" s="65"/>
      <c r="O68" s="66"/>
      <c r="P68" s="66"/>
      <c r="Q68" s="65"/>
      <c r="R68" s="65"/>
      <c r="S68" s="65"/>
      <c r="T68" s="65"/>
      <c r="U68" s="67"/>
      <c r="X68" s="67"/>
      <c r="Y68" s="196"/>
      <c r="Z68" s="65"/>
      <c r="AA68" s="65"/>
      <c r="AB68" s="66"/>
      <c r="AC68" s="65"/>
      <c r="AD68" s="65"/>
      <c r="AE68" s="65"/>
      <c r="AF68" s="65"/>
      <c r="AG68" s="65"/>
      <c r="AH68" s="66"/>
      <c r="AI68" s="67"/>
      <c r="AJ68" s="65"/>
      <c r="AK68" s="65"/>
      <c r="AL68" s="65"/>
      <c r="AM68" s="65"/>
      <c r="AN68" s="65"/>
      <c r="AO68" s="65"/>
      <c r="AP68" s="65"/>
      <c r="AQ68" s="65"/>
      <c r="AR68" s="65"/>
      <c r="AS68" s="65"/>
      <c r="AT68" s="65"/>
      <c r="AU68" s="65"/>
      <c r="AV68" s="65"/>
      <c r="AW68" s="65"/>
      <c r="AX68" s="67" t="s">
        <v>174</v>
      </c>
      <c r="AY68" s="65"/>
      <c r="AZ68" s="65"/>
      <c r="BA68" s="65"/>
      <c r="BB68" s="65"/>
      <c r="BC68" s="65"/>
      <c r="BD68" s="65"/>
      <c r="BE68" s="65"/>
      <c r="BF68" s="65"/>
      <c r="BG68" s="65"/>
      <c r="BH68" s="65"/>
      <c r="BI68" s="65"/>
      <c r="BJ68" s="65"/>
      <c r="BK68" s="65"/>
      <c r="BL68" s="65"/>
      <c r="BM68" s="65"/>
      <c r="BN68" s="65"/>
      <c r="BO68" s="65"/>
      <c r="BP68" s="65"/>
    </row>
    <row r="69" spans="1:68" x14ac:dyDescent="0.3">
      <c r="A69" s="65" t="s">
        <v>83</v>
      </c>
      <c r="D69" s="64">
        <f t="shared" si="8"/>
        <v>3</v>
      </c>
      <c r="H69" s="65"/>
      <c r="I69" s="65"/>
      <c r="J69" s="65"/>
      <c r="K69" s="65"/>
      <c r="L69" s="65"/>
      <c r="M69" s="206"/>
      <c r="N69" s="65"/>
      <c r="O69" s="66"/>
      <c r="P69" s="66"/>
      <c r="Q69" s="65"/>
      <c r="R69" s="65"/>
      <c r="S69" s="65"/>
      <c r="T69" s="65"/>
      <c r="U69" s="67"/>
      <c r="X69" s="67"/>
      <c r="Y69" s="196"/>
      <c r="Z69" s="65"/>
      <c r="AA69" s="65"/>
      <c r="AB69" s="66"/>
      <c r="AC69" s="65"/>
      <c r="AD69" s="65"/>
      <c r="AE69" s="65"/>
      <c r="AF69" s="65"/>
      <c r="AG69" s="65"/>
      <c r="AH69" s="66"/>
      <c r="AI69" s="67"/>
      <c r="AJ69" s="65"/>
      <c r="AK69" s="65"/>
      <c r="AL69" s="65"/>
      <c r="AM69" s="65"/>
      <c r="AN69" s="65"/>
      <c r="AO69" s="65"/>
      <c r="AP69" s="65"/>
      <c r="AQ69" s="65"/>
      <c r="AR69" s="65"/>
      <c r="AS69" s="65"/>
      <c r="AT69" s="65"/>
      <c r="AU69" s="65"/>
      <c r="AV69" s="65"/>
      <c r="AW69" s="65"/>
      <c r="AX69" s="67" t="s">
        <v>105</v>
      </c>
      <c r="AY69" s="65"/>
      <c r="AZ69" s="65"/>
      <c r="BA69" s="65"/>
      <c r="BB69" s="65"/>
      <c r="BC69" s="65"/>
      <c r="BD69" s="65"/>
      <c r="BE69" s="65"/>
      <c r="BF69" s="65"/>
      <c r="BG69" s="65"/>
      <c r="BH69" s="65"/>
      <c r="BI69" s="65"/>
      <c r="BJ69" s="65"/>
      <c r="BK69" s="65"/>
      <c r="BL69" s="65"/>
      <c r="BM69" s="65"/>
      <c r="BN69" s="65"/>
      <c r="BO69" s="65"/>
      <c r="BP69" s="65"/>
    </row>
    <row r="70" spans="1:68" x14ac:dyDescent="0.3">
      <c r="A70" s="65" t="s">
        <v>79</v>
      </c>
      <c r="D70" s="64">
        <f t="shared" si="8"/>
        <v>3</v>
      </c>
      <c r="H70" s="65"/>
      <c r="I70" s="65"/>
      <c r="J70" s="65"/>
      <c r="K70" s="65"/>
      <c r="L70" s="65"/>
      <c r="M70" s="206"/>
      <c r="N70" s="65"/>
      <c r="O70" s="66"/>
      <c r="P70" s="66"/>
      <c r="Q70" s="65"/>
      <c r="R70" s="65"/>
      <c r="S70" s="65"/>
      <c r="T70" s="65"/>
      <c r="U70" s="67"/>
      <c r="X70" s="67"/>
      <c r="Y70" s="196"/>
      <c r="Z70" s="65"/>
      <c r="AA70" s="65"/>
      <c r="AB70" s="66"/>
      <c r="AC70" s="65"/>
      <c r="AD70" s="65"/>
      <c r="AE70" s="65"/>
      <c r="AF70" s="65"/>
      <c r="AG70" s="65"/>
      <c r="AH70" s="66"/>
      <c r="AI70" s="67"/>
      <c r="AJ70" s="65"/>
      <c r="AK70" s="65"/>
      <c r="AL70" s="65"/>
      <c r="AM70" s="65"/>
      <c r="AN70" s="65"/>
      <c r="AO70" s="65"/>
      <c r="AP70" s="65"/>
      <c r="AQ70" s="65"/>
      <c r="AR70" s="65"/>
      <c r="AS70" s="65"/>
      <c r="AT70" s="65"/>
      <c r="AU70" s="65"/>
      <c r="AV70" s="65"/>
      <c r="AW70" s="65"/>
      <c r="AX70" s="67" t="s">
        <v>175</v>
      </c>
      <c r="AY70" s="65"/>
      <c r="AZ70" s="65"/>
      <c r="BA70" s="65"/>
      <c r="BB70" s="65"/>
      <c r="BC70" s="65"/>
      <c r="BD70" s="65"/>
      <c r="BE70" s="65"/>
      <c r="BF70" s="65"/>
      <c r="BG70" s="65"/>
      <c r="BH70" s="65"/>
      <c r="BI70" s="65"/>
      <c r="BJ70" s="65"/>
      <c r="BK70" s="65"/>
      <c r="BL70" s="65"/>
      <c r="BM70" s="65"/>
      <c r="BN70" s="65"/>
      <c r="BO70" s="65"/>
      <c r="BP70" s="65"/>
    </row>
    <row r="71" spans="1:68" x14ac:dyDescent="0.3">
      <c r="A71" s="65" t="s">
        <v>84</v>
      </c>
      <c r="D71" s="64">
        <f t="shared" si="8"/>
        <v>1</v>
      </c>
      <c r="H71" s="65"/>
      <c r="I71" s="65"/>
      <c r="J71" s="65"/>
      <c r="K71" s="65"/>
      <c r="L71" s="65"/>
      <c r="M71" s="206"/>
      <c r="N71" s="65"/>
      <c r="O71" s="66"/>
      <c r="P71" s="66"/>
      <c r="Q71" s="65"/>
      <c r="R71" s="65"/>
      <c r="S71" s="65"/>
      <c r="T71" s="65"/>
      <c r="U71" s="67"/>
      <c r="X71" s="67"/>
      <c r="Y71" s="196"/>
      <c r="Z71" s="65"/>
      <c r="AA71" s="65"/>
      <c r="AB71" s="66"/>
      <c r="AC71" s="65"/>
      <c r="AD71" s="65"/>
      <c r="AE71" s="65"/>
      <c r="AF71" s="65"/>
      <c r="AG71" s="65"/>
      <c r="AH71" s="66"/>
      <c r="AI71" s="67"/>
      <c r="AJ71" s="65"/>
      <c r="AK71" s="65"/>
      <c r="AL71" s="65"/>
      <c r="AM71" s="65"/>
      <c r="AN71" s="65"/>
      <c r="AO71" s="65"/>
      <c r="AP71" s="65"/>
      <c r="AQ71" s="65"/>
      <c r="AR71" s="65"/>
      <c r="AS71" s="65"/>
      <c r="AT71" s="65"/>
      <c r="AU71" s="65"/>
      <c r="AV71" s="65"/>
      <c r="AW71" s="65"/>
      <c r="AX71" s="67" t="s">
        <v>141</v>
      </c>
      <c r="AY71" s="65"/>
      <c r="AZ71" s="65"/>
      <c r="BA71" s="65"/>
      <c r="BB71" s="65"/>
      <c r="BC71" s="65"/>
      <c r="BD71" s="65"/>
      <c r="BE71" s="65"/>
      <c r="BF71" s="65"/>
      <c r="BG71" s="65"/>
      <c r="BH71" s="65"/>
      <c r="BI71" s="65"/>
      <c r="BJ71" s="65"/>
      <c r="BK71" s="65"/>
      <c r="BL71" s="65"/>
      <c r="BM71" s="65"/>
      <c r="BN71" s="65"/>
      <c r="BO71" s="65"/>
      <c r="BP71" s="65"/>
    </row>
    <row r="72" spans="1:68" x14ac:dyDescent="0.3">
      <c r="A72" s="65" t="s">
        <v>79</v>
      </c>
      <c r="D72" s="64">
        <f t="shared" si="8"/>
        <v>1</v>
      </c>
      <c r="H72" s="65"/>
      <c r="I72" s="65"/>
      <c r="J72" s="65"/>
      <c r="K72" s="65"/>
      <c r="L72" s="65"/>
      <c r="M72" s="206"/>
      <c r="N72" s="65"/>
      <c r="O72" s="66"/>
      <c r="P72" s="66"/>
      <c r="Q72" s="65"/>
      <c r="R72" s="65"/>
      <c r="S72" s="65"/>
      <c r="T72" s="65"/>
      <c r="U72" s="67"/>
      <c r="X72" s="67"/>
      <c r="Y72" s="196"/>
      <c r="Z72" s="65"/>
      <c r="AA72" s="65"/>
      <c r="AB72" s="66"/>
      <c r="AC72" s="65"/>
      <c r="AD72" s="65"/>
      <c r="AE72" s="65"/>
      <c r="AF72" s="65"/>
      <c r="AG72" s="65"/>
      <c r="AH72" s="66"/>
      <c r="AI72" s="67" t="s">
        <v>53</v>
      </c>
      <c r="AJ72" s="65"/>
      <c r="AK72" s="65"/>
      <c r="AL72" s="65"/>
      <c r="AM72" s="65"/>
      <c r="AN72" s="65"/>
      <c r="AO72" s="65"/>
      <c r="AP72" s="65"/>
      <c r="AQ72" s="65"/>
      <c r="AR72" s="65"/>
      <c r="AS72" s="65"/>
      <c r="AT72" s="65"/>
      <c r="AU72" s="65"/>
      <c r="AV72" s="65"/>
      <c r="AW72" s="65"/>
      <c r="AX72" s="67" t="s">
        <v>176</v>
      </c>
      <c r="AY72" s="65"/>
      <c r="AZ72" s="65"/>
      <c r="BA72" s="65"/>
      <c r="BB72" s="65"/>
      <c r="BC72" s="65"/>
      <c r="BD72" s="65"/>
      <c r="BE72" s="65"/>
      <c r="BF72" s="65"/>
      <c r="BG72" s="65"/>
      <c r="BH72" s="65"/>
      <c r="BI72" s="65"/>
      <c r="BJ72" s="65"/>
      <c r="BK72" s="65"/>
      <c r="BL72" s="65"/>
      <c r="BM72" s="65"/>
      <c r="BN72" s="65"/>
      <c r="BO72" s="65"/>
      <c r="BP72" s="65"/>
    </row>
    <row r="73" spans="1:68" x14ac:dyDescent="0.3">
      <c r="A73" s="65" t="s">
        <v>85</v>
      </c>
      <c r="D73" s="64">
        <f t="shared" si="8"/>
        <v>5</v>
      </c>
      <c r="H73" s="65"/>
      <c r="I73" s="65"/>
      <c r="J73" s="65"/>
      <c r="K73" s="65"/>
      <c r="L73" s="65"/>
      <c r="M73" s="206"/>
      <c r="N73" s="65"/>
      <c r="O73" s="66"/>
      <c r="P73" s="66"/>
      <c r="Q73" s="65"/>
      <c r="R73" s="65"/>
      <c r="S73" s="65"/>
      <c r="T73" s="65"/>
      <c r="U73" s="67"/>
      <c r="X73" s="67"/>
      <c r="Y73" s="196"/>
      <c r="Z73" s="65"/>
      <c r="AA73" s="65"/>
      <c r="AB73" s="66"/>
      <c r="AC73" s="65"/>
      <c r="AD73" s="65"/>
      <c r="AE73" s="65"/>
      <c r="AF73" s="65"/>
      <c r="AG73" s="65"/>
      <c r="AH73" s="66"/>
      <c r="AI73" s="67" t="s">
        <v>131</v>
      </c>
      <c r="AJ73" s="65"/>
      <c r="AK73" s="65"/>
      <c r="AL73" s="65"/>
      <c r="AM73" s="65"/>
      <c r="AN73" s="65"/>
      <c r="AO73" s="65"/>
      <c r="AP73" s="65"/>
      <c r="AQ73" s="65"/>
      <c r="AR73" s="65"/>
      <c r="AS73" s="65"/>
      <c r="AT73" s="65"/>
      <c r="AU73" s="65"/>
      <c r="AV73" s="65"/>
      <c r="AW73" s="65"/>
      <c r="AX73" s="67" t="s">
        <v>143</v>
      </c>
      <c r="AY73" s="65"/>
      <c r="AZ73" s="65"/>
      <c r="BA73" s="65"/>
      <c r="BB73" s="65"/>
      <c r="BC73" s="65"/>
      <c r="BD73" s="65"/>
      <c r="BE73" s="65"/>
      <c r="BF73" s="65"/>
      <c r="BG73" s="65"/>
      <c r="BH73" s="65"/>
      <c r="BI73" s="65"/>
      <c r="BJ73" s="65"/>
      <c r="BK73" s="65"/>
      <c r="BL73" s="65"/>
      <c r="BM73" s="65"/>
      <c r="BN73" s="65"/>
      <c r="BO73" s="65"/>
      <c r="BP73" s="65"/>
    </row>
    <row r="74" spans="1:68" x14ac:dyDescent="0.3">
      <c r="A74" s="65" t="s">
        <v>86</v>
      </c>
      <c r="D74" s="64">
        <f t="shared" si="8"/>
        <v>3</v>
      </c>
      <c r="H74" s="65"/>
      <c r="I74" s="65"/>
      <c r="J74" s="65"/>
      <c r="K74" s="65"/>
      <c r="L74" s="65"/>
      <c r="M74" s="206"/>
      <c r="N74" s="65"/>
      <c r="O74" s="66"/>
      <c r="P74" s="66"/>
      <c r="Q74" s="65"/>
      <c r="R74" s="65"/>
      <c r="S74" s="65"/>
      <c r="T74" s="65"/>
      <c r="U74" s="67"/>
      <c r="X74" s="67" t="s">
        <v>1769</v>
      </c>
      <c r="Y74" s="196"/>
      <c r="Z74" s="65"/>
      <c r="AA74" s="65"/>
      <c r="AB74" s="66"/>
      <c r="AC74" s="65"/>
      <c r="AD74" s="65"/>
      <c r="AE74" s="65"/>
      <c r="AF74" s="65"/>
      <c r="AG74" s="65"/>
      <c r="AH74" s="66"/>
      <c r="AI74" s="67" t="s">
        <v>86</v>
      </c>
      <c r="AJ74" s="65"/>
      <c r="AK74" s="65"/>
      <c r="AL74" s="65"/>
      <c r="AM74" s="65"/>
      <c r="AN74" s="65"/>
      <c r="AO74" s="65"/>
      <c r="AP74" s="65"/>
      <c r="AQ74" s="65"/>
      <c r="AR74" s="65"/>
      <c r="AS74" s="65"/>
      <c r="AT74" s="65"/>
      <c r="AU74" s="65"/>
      <c r="AV74" s="65"/>
      <c r="AW74" s="65"/>
      <c r="AX74" s="67" t="s">
        <v>177</v>
      </c>
      <c r="AY74" s="65"/>
      <c r="AZ74" s="65"/>
      <c r="BA74" s="65"/>
      <c r="BB74" s="65"/>
      <c r="BC74" s="65"/>
      <c r="BD74" s="65"/>
      <c r="BE74" s="65"/>
      <c r="BF74" s="65"/>
      <c r="BG74" s="65"/>
      <c r="BH74" s="65"/>
      <c r="BI74" s="65"/>
      <c r="BJ74" s="65"/>
      <c r="BK74" s="65"/>
      <c r="BL74" s="65"/>
      <c r="BM74" s="65"/>
      <c r="BN74" s="65"/>
      <c r="BO74" s="65"/>
      <c r="BP74" s="65"/>
    </row>
    <row r="75" spans="1:68" x14ac:dyDescent="0.3">
      <c r="A75" s="65" t="s">
        <v>87</v>
      </c>
      <c r="D75" s="64">
        <f t="shared" si="8"/>
        <v>5</v>
      </c>
      <c r="H75" s="65"/>
      <c r="I75" s="65"/>
      <c r="J75" s="65"/>
      <c r="K75" s="65"/>
      <c r="L75" s="65"/>
      <c r="M75" s="206"/>
      <c r="N75" s="65"/>
      <c r="O75" s="66"/>
      <c r="P75" s="66"/>
      <c r="Q75" s="65"/>
      <c r="R75" s="65"/>
      <c r="S75" s="65"/>
      <c r="T75" s="65"/>
      <c r="U75" s="67"/>
      <c r="X75" s="67"/>
      <c r="Y75" s="196"/>
      <c r="Z75" s="65"/>
      <c r="AA75" s="65"/>
      <c r="AB75" s="66"/>
      <c r="AC75" s="65"/>
      <c r="AD75" s="65"/>
      <c r="AE75" s="65"/>
      <c r="AF75" s="65"/>
      <c r="AG75" s="65"/>
      <c r="AH75" s="66"/>
      <c r="AI75" s="67" t="s">
        <v>132</v>
      </c>
      <c r="AJ75" s="65"/>
      <c r="AK75" s="65"/>
      <c r="AL75" s="65"/>
      <c r="AM75" s="65"/>
      <c r="AN75" s="65"/>
      <c r="AO75" s="65"/>
      <c r="AP75" s="65"/>
      <c r="AQ75" s="65"/>
      <c r="AR75" s="65"/>
      <c r="AS75" s="65"/>
      <c r="AT75" s="65"/>
      <c r="AU75" s="65"/>
      <c r="AV75" s="65"/>
      <c r="AW75" s="65"/>
      <c r="AX75" s="67" t="s">
        <v>145</v>
      </c>
      <c r="AY75" s="65"/>
      <c r="AZ75" s="65"/>
      <c r="BA75" s="65"/>
      <c r="BB75" s="65"/>
      <c r="BC75" s="65"/>
      <c r="BD75" s="65"/>
      <c r="BE75" s="65"/>
      <c r="BF75" s="65"/>
      <c r="BG75" s="65"/>
      <c r="BH75" s="65"/>
      <c r="BI75" s="65"/>
      <c r="BJ75" s="65"/>
      <c r="BK75" s="65"/>
      <c r="BL75" s="65"/>
      <c r="BM75" s="65"/>
      <c r="BN75" s="65"/>
      <c r="BO75" s="65"/>
      <c r="BP75" s="65"/>
    </row>
    <row r="76" spans="1:68" x14ac:dyDescent="0.3">
      <c r="A76" s="65" t="s">
        <v>79</v>
      </c>
      <c r="D76" s="64">
        <f t="shared" si="8"/>
        <v>2</v>
      </c>
      <c r="H76" s="65"/>
      <c r="I76" s="65"/>
      <c r="J76" s="65"/>
      <c r="K76" s="65"/>
      <c r="L76" s="65"/>
      <c r="M76" s="206"/>
      <c r="N76" s="65"/>
      <c r="O76" s="66"/>
      <c r="P76" s="66"/>
      <c r="Q76" s="65"/>
      <c r="R76" s="65"/>
      <c r="S76" s="65"/>
      <c r="T76" s="65"/>
      <c r="U76" s="67"/>
      <c r="X76" s="67"/>
      <c r="Y76" s="196"/>
      <c r="Z76" s="65"/>
      <c r="AA76" s="65"/>
      <c r="AB76" s="66"/>
      <c r="AC76" s="65"/>
      <c r="AD76" s="65"/>
      <c r="AE76" s="65"/>
      <c r="AF76" s="65"/>
      <c r="AG76" s="65"/>
      <c r="AH76" s="66"/>
      <c r="AI76" s="67" t="s">
        <v>91</v>
      </c>
      <c r="AJ76" s="65"/>
      <c r="AK76" s="65"/>
      <c r="AL76" s="65"/>
      <c r="AM76" s="65"/>
      <c r="AN76" s="65"/>
      <c r="AO76" s="65"/>
      <c r="AP76" s="65"/>
      <c r="AQ76" s="65"/>
      <c r="AR76" s="65"/>
      <c r="AS76" s="65"/>
      <c r="AT76" s="65"/>
      <c r="AU76" s="65"/>
      <c r="AV76" s="65"/>
      <c r="AW76" s="65"/>
      <c r="AX76" s="67" t="s">
        <v>178</v>
      </c>
      <c r="AY76" s="65"/>
      <c r="AZ76" s="65"/>
      <c r="BA76" s="65"/>
      <c r="BB76" s="65"/>
      <c r="BC76" s="65"/>
      <c r="BD76" s="65"/>
      <c r="BE76" s="65"/>
      <c r="BF76" s="65"/>
      <c r="BG76" s="65"/>
      <c r="BH76" s="65"/>
      <c r="BI76" s="65"/>
      <c r="BJ76" s="65"/>
      <c r="BK76" s="65"/>
      <c r="BL76" s="65"/>
      <c r="BM76" s="65"/>
      <c r="BN76" s="65"/>
      <c r="BO76" s="65"/>
      <c r="BP76" s="65"/>
    </row>
    <row r="77" spans="1:68" x14ac:dyDescent="0.3">
      <c r="A77" s="65" t="s">
        <v>88</v>
      </c>
      <c r="D77" s="64">
        <f t="shared" si="8"/>
        <v>5</v>
      </c>
      <c r="H77" s="65"/>
      <c r="I77" s="65"/>
      <c r="J77" s="65"/>
      <c r="K77" s="65"/>
      <c r="L77" s="65"/>
      <c r="M77" s="206"/>
      <c r="N77" s="65"/>
      <c r="O77" s="66"/>
      <c r="P77" s="66"/>
      <c r="Q77" s="65"/>
      <c r="R77" s="65"/>
      <c r="S77" s="65"/>
      <c r="T77" s="65"/>
      <c r="U77" s="67"/>
      <c r="X77" s="67"/>
      <c r="Y77" s="196"/>
      <c r="Z77" s="65"/>
      <c r="AA77" s="65"/>
      <c r="AB77" s="66"/>
      <c r="AC77" s="65"/>
      <c r="AD77" s="65"/>
      <c r="AE77" s="65"/>
      <c r="AF77" s="65"/>
      <c r="AG77" s="65"/>
      <c r="AH77" s="66"/>
      <c r="AI77" s="67" t="s">
        <v>133</v>
      </c>
      <c r="AJ77" s="65"/>
      <c r="AK77" s="65"/>
      <c r="AL77" s="65"/>
      <c r="AM77" s="65"/>
      <c r="AN77" s="65"/>
      <c r="AO77" s="65"/>
      <c r="AP77" s="65"/>
      <c r="AQ77" s="65"/>
      <c r="AR77" s="65"/>
      <c r="AS77" s="65"/>
      <c r="AT77" s="65"/>
      <c r="AU77" s="65"/>
      <c r="AV77" s="65"/>
      <c r="AW77" s="65"/>
      <c r="AX77" s="67" t="s">
        <v>147</v>
      </c>
      <c r="AY77" s="65"/>
      <c r="AZ77" s="65"/>
      <c r="BA77" s="65"/>
      <c r="BB77" s="65"/>
      <c r="BC77" s="65"/>
      <c r="BD77" s="65"/>
      <c r="BE77" s="65"/>
      <c r="BF77" s="65"/>
      <c r="BG77" s="65"/>
      <c r="BH77" s="65"/>
      <c r="BI77" s="65"/>
      <c r="BJ77" s="65"/>
      <c r="BK77" s="65"/>
      <c r="BL77" s="65"/>
      <c r="BM77" s="65"/>
      <c r="BN77" s="65"/>
      <c r="BO77" s="65"/>
      <c r="BP77" s="65"/>
    </row>
    <row r="78" spans="1:68" x14ac:dyDescent="0.3">
      <c r="A78" s="65" t="s">
        <v>79</v>
      </c>
      <c r="D78" s="64">
        <f t="shared" si="8"/>
        <v>3</v>
      </c>
      <c r="H78" s="65"/>
      <c r="I78" s="65"/>
      <c r="J78" s="65"/>
      <c r="K78" s="65"/>
      <c r="L78" s="65"/>
      <c r="M78" s="206"/>
      <c r="N78" s="65"/>
      <c r="O78" s="66"/>
      <c r="P78" s="66"/>
      <c r="Q78" s="65"/>
      <c r="R78" s="65"/>
      <c r="S78" s="65"/>
      <c r="T78" s="65"/>
      <c r="U78" s="67"/>
      <c r="X78" s="67"/>
      <c r="Y78" s="196"/>
      <c r="Z78" s="65"/>
      <c r="AA78" s="65"/>
      <c r="AB78" s="66"/>
      <c r="AC78" s="65"/>
      <c r="AD78" s="65"/>
      <c r="AE78" s="65"/>
      <c r="AF78" s="65"/>
      <c r="AG78" s="65"/>
      <c r="AH78" s="66"/>
      <c r="AI78" s="67" t="s">
        <v>134</v>
      </c>
      <c r="AJ78" s="65"/>
      <c r="AK78" s="65"/>
      <c r="AL78" s="65"/>
      <c r="AM78" s="65"/>
      <c r="AN78" s="65"/>
      <c r="AO78" s="65"/>
      <c r="AP78" s="65"/>
      <c r="AQ78" s="65"/>
      <c r="AR78" s="65"/>
      <c r="AS78" s="65"/>
      <c r="AT78" s="65"/>
      <c r="AU78" s="65"/>
      <c r="AV78" s="65"/>
      <c r="AW78" s="65"/>
      <c r="AX78" s="67" t="s">
        <v>54</v>
      </c>
      <c r="AY78" s="65"/>
      <c r="AZ78" s="65"/>
      <c r="BA78" s="65"/>
      <c r="BB78" s="65"/>
      <c r="BC78" s="65"/>
      <c r="BD78" s="65"/>
      <c r="BE78" s="65"/>
      <c r="BF78" s="65"/>
      <c r="BG78" s="65"/>
      <c r="BH78" s="65"/>
      <c r="BI78" s="65"/>
      <c r="BJ78" s="65"/>
      <c r="BK78" s="65"/>
      <c r="BL78" s="65"/>
      <c r="BM78" s="65"/>
      <c r="BN78" s="65"/>
      <c r="BO78" s="65"/>
      <c r="BP78" s="65"/>
    </row>
    <row r="79" spans="1:68" x14ac:dyDescent="0.3">
      <c r="A79" s="65" t="s">
        <v>89</v>
      </c>
      <c r="D79" s="64">
        <f t="shared" si="8"/>
        <v>5</v>
      </c>
      <c r="H79" s="65"/>
      <c r="I79" s="65"/>
      <c r="J79" s="65"/>
      <c r="K79" s="65"/>
      <c r="L79" s="65"/>
      <c r="M79" s="206"/>
      <c r="N79" s="65"/>
      <c r="O79" s="66"/>
      <c r="P79" s="66"/>
      <c r="Q79" s="65"/>
      <c r="R79" s="65"/>
      <c r="S79" s="65"/>
      <c r="T79" s="65"/>
      <c r="U79" s="67"/>
      <c r="X79" s="67"/>
      <c r="Y79" s="196"/>
      <c r="Z79" s="65"/>
      <c r="AA79" s="65"/>
      <c r="AB79" s="66"/>
      <c r="AC79" s="65"/>
      <c r="AD79" s="65"/>
      <c r="AE79" s="65"/>
      <c r="AF79" s="65"/>
      <c r="AG79" s="65"/>
      <c r="AH79" s="66"/>
      <c r="AI79" s="67" t="s">
        <v>79</v>
      </c>
      <c r="AJ79" s="65"/>
      <c r="AK79" s="65"/>
      <c r="AL79" s="65"/>
      <c r="AM79" s="65"/>
      <c r="AN79" s="65"/>
      <c r="AO79" s="65"/>
      <c r="AP79" s="65"/>
      <c r="AQ79" s="65"/>
      <c r="AR79" s="65"/>
      <c r="AS79" s="65"/>
      <c r="AT79" s="65"/>
      <c r="AU79" s="65"/>
      <c r="AV79" s="65"/>
      <c r="AW79" s="65"/>
      <c r="AX79" s="67" t="s">
        <v>148</v>
      </c>
      <c r="AY79" s="65"/>
      <c r="AZ79" s="65"/>
      <c r="BA79" s="65"/>
      <c r="BB79" s="65"/>
      <c r="BC79" s="65"/>
      <c r="BD79" s="65"/>
      <c r="BE79" s="65"/>
      <c r="BF79" s="65"/>
      <c r="BG79" s="65"/>
      <c r="BH79" s="65"/>
      <c r="BI79" s="65"/>
      <c r="BJ79" s="65"/>
      <c r="BK79" s="65"/>
      <c r="BL79" s="65"/>
      <c r="BM79" s="65"/>
      <c r="BN79" s="65"/>
      <c r="BO79" s="65"/>
      <c r="BP79" s="65"/>
    </row>
    <row r="80" spans="1:68" x14ac:dyDescent="0.3">
      <c r="A80" s="65" t="s">
        <v>79</v>
      </c>
      <c r="D80" s="64">
        <f t="shared" si="8"/>
        <v>1</v>
      </c>
      <c r="H80" s="65"/>
      <c r="I80" s="65"/>
      <c r="J80" s="65"/>
      <c r="K80" s="65"/>
      <c r="L80" s="65"/>
      <c r="M80" s="206"/>
      <c r="N80" s="65"/>
      <c r="O80" s="66"/>
      <c r="P80" s="66"/>
      <c r="Q80" s="65"/>
      <c r="R80" s="65"/>
      <c r="S80" s="65"/>
      <c r="T80" s="65"/>
      <c r="U80" s="67"/>
      <c r="X80" s="67"/>
      <c r="Y80" s="196"/>
      <c r="Z80" s="65"/>
      <c r="AA80" s="65"/>
      <c r="AB80" s="66"/>
      <c r="AC80" s="65"/>
      <c r="AD80" s="65"/>
      <c r="AE80" s="65"/>
      <c r="AF80" s="65"/>
      <c r="AG80" s="65"/>
      <c r="AH80" s="66"/>
      <c r="AI80" s="67" t="s">
        <v>135</v>
      </c>
      <c r="AJ80" s="65"/>
      <c r="AK80" s="65"/>
      <c r="AL80" s="65"/>
      <c r="AM80" s="65"/>
      <c r="AN80" s="65"/>
      <c r="AO80" s="65"/>
      <c r="AP80" s="65"/>
      <c r="AQ80" s="65"/>
      <c r="AR80" s="65"/>
      <c r="AS80" s="65"/>
      <c r="AT80" s="65"/>
      <c r="AU80" s="65"/>
      <c r="AV80" s="65"/>
      <c r="AW80" s="65"/>
      <c r="AX80" s="67" t="s">
        <v>179</v>
      </c>
      <c r="AY80" s="65"/>
      <c r="AZ80" s="65"/>
      <c r="BA80" s="65"/>
      <c r="BB80" s="65"/>
      <c r="BC80" s="65"/>
      <c r="BD80" s="65"/>
      <c r="BE80" s="65"/>
      <c r="BF80" s="65"/>
      <c r="BG80" s="65"/>
      <c r="BH80" s="65"/>
      <c r="BI80" s="65"/>
      <c r="BJ80" s="65"/>
      <c r="BK80" s="65"/>
      <c r="BL80" s="65"/>
      <c r="BM80" s="65"/>
      <c r="BN80" s="65"/>
      <c r="BO80" s="65"/>
      <c r="BP80" s="65"/>
    </row>
    <row r="81" spans="1:68" x14ac:dyDescent="0.3">
      <c r="A81" s="65" t="s">
        <v>90</v>
      </c>
      <c r="D81" s="64">
        <f t="shared" si="8"/>
        <v>5</v>
      </c>
      <c r="H81" s="65"/>
      <c r="I81" s="65"/>
      <c r="J81" s="65"/>
      <c r="K81" s="65"/>
      <c r="L81" s="65"/>
      <c r="M81" s="206"/>
      <c r="N81" s="65"/>
      <c r="O81" s="66"/>
      <c r="P81" s="66"/>
      <c r="Q81" s="65"/>
      <c r="R81" s="65"/>
      <c r="S81" s="65"/>
      <c r="T81" s="65"/>
      <c r="U81" s="67"/>
      <c r="X81" s="67"/>
      <c r="Y81" s="196"/>
      <c r="Z81" s="65"/>
      <c r="AA81" s="65"/>
      <c r="AB81" s="66"/>
      <c r="AC81" s="65"/>
      <c r="AD81" s="65"/>
      <c r="AE81" s="65"/>
      <c r="AF81" s="65"/>
      <c r="AG81" s="65"/>
      <c r="AH81" s="66"/>
      <c r="AI81" s="67" t="s">
        <v>79</v>
      </c>
      <c r="AJ81" s="65"/>
      <c r="AK81" s="65"/>
      <c r="AL81" s="65"/>
      <c r="AM81" s="65"/>
      <c r="AN81" s="65"/>
      <c r="AO81" s="65"/>
      <c r="AP81" s="65"/>
      <c r="AQ81" s="65"/>
      <c r="AR81" s="65"/>
      <c r="AS81" s="65"/>
      <c r="AT81" s="65"/>
      <c r="AU81" s="65"/>
      <c r="AV81" s="65"/>
      <c r="AW81" s="65"/>
      <c r="AX81" s="67" t="s">
        <v>150</v>
      </c>
      <c r="AY81" s="65"/>
      <c r="AZ81" s="65"/>
      <c r="BA81" s="65"/>
      <c r="BB81" s="65"/>
      <c r="BC81" s="65"/>
      <c r="BD81" s="65"/>
      <c r="BE81" s="65"/>
      <c r="BF81" s="65"/>
      <c r="BG81" s="65"/>
      <c r="BH81" s="65"/>
      <c r="BI81" s="65"/>
      <c r="BJ81" s="65"/>
      <c r="BK81" s="65"/>
      <c r="BL81" s="65"/>
      <c r="BM81" s="65"/>
      <c r="BN81" s="65"/>
      <c r="BO81" s="65"/>
      <c r="BP81" s="65"/>
    </row>
    <row r="82" spans="1:68" x14ac:dyDescent="0.3">
      <c r="A82" s="65" t="s">
        <v>91</v>
      </c>
      <c r="D82" s="64">
        <f t="shared" si="8"/>
        <v>5</v>
      </c>
      <c r="H82" s="65"/>
      <c r="I82" s="65"/>
      <c r="J82" s="65"/>
      <c r="K82" s="65"/>
      <c r="L82" s="65"/>
      <c r="M82" s="206"/>
      <c r="N82" s="65"/>
      <c r="O82" s="66"/>
      <c r="P82" s="66"/>
      <c r="Q82" s="65"/>
      <c r="R82" s="65"/>
      <c r="S82" s="65"/>
      <c r="T82" s="65"/>
      <c r="U82" s="67"/>
      <c r="X82" s="67"/>
      <c r="Y82" s="196"/>
      <c r="Z82" s="65"/>
      <c r="AA82" s="65"/>
      <c r="AB82" s="66"/>
      <c r="AC82" s="65"/>
      <c r="AD82" s="65"/>
      <c r="AE82" s="65"/>
      <c r="AF82" s="65"/>
      <c r="AG82" s="65"/>
      <c r="AH82" s="66"/>
      <c r="AI82" s="67" t="s">
        <v>136</v>
      </c>
      <c r="AJ82" s="65"/>
      <c r="AK82" s="65"/>
      <c r="AL82" s="65"/>
      <c r="AM82" s="65"/>
      <c r="AN82" s="65"/>
      <c r="AO82" s="65"/>
      <c r="AP82" s="65"/>
      <c r="AQ82" s="65"/>
      <c r="AR82" s="65"/>
      <c r="AS82" s="65"/>
      <c r="AT82" s="65"/>
      <c r="AU82" s="65"/>
      <c r="AV82" s="65"/>
      <c r="AW82" s="65"/>
      <c r="AX82" s="67" t="s">
        <v>180</v>
      </c>
      <c r="AY82" s="65"/>
      <c r="AZ82" s="65"/>
      <c r="BA82" s="65"/>
      <c r="BB82" s="65"/>
      <c r="BC82" s="65"/>
      <c r="BD82" s="65"/>
      <c r="BE82" s="65"/>
      <c r="BF82" s="65"/>
      <c r="BG82" s="65"/>
      <c r="BH82" s="65"/>
      <c r="BI82" s="65"/>
      <c r="BJ82" s="65"/>
      <c r="BK82" s="65"/>
      <c r="BL82" s="65"/>
      <c r="BM82" s="65"/>
      <c r="BN82" s="65"/>
      <c r="BO82" s="65"/>
      <c r="BP82" s="65"/>
    </row>
    <row r="83" spans="1:68" x14ac:dyDescent="0.3">
      <c r="A83" s="65" t="s">
        <v>92</v>
      </c>
      <c r="D83" s="64">
        <f t="shared" si="8"/>
        <v>5</v>
      </c>
      <c r="H83" s="65"/>
      <c r="I83" s="65"/>
      <c r="J83" s="65"/>
      <c r="K83" s="65"/>
      <c r="L83" s="65"/>
      <c r="M83" s="206"/>
      <c r="N83" s="65"/>
      <c r="O83" s="66"/>
      <c r="P83" s="66"/>
      <c r="Q83" s="65"/>
      <c r="R83" s="65"/>
      <c r="S83" s="65"/>
      <c r="T83" s="65"/>
      <c r="U83" s="67"/>
      <c r="X83" s="67"/>
      <c r="Y83" s="196"/>
      <c r="Z83" s="65"/>
      <c r="AA83" s="65"/>
      <c r="AB83" s="66"/>
      <c r="AC83" s="65"/>
      <c r="AD83" s="65"/>
      <c r="AE83" s="65"/>
      <c r="AF83" s="65"/>
      <c r="AG83" s="65"/>
      <c r="AH83" s="66"/>
      <c r="AI83" s="67" t="s">
        <v>79</v>
      </c>
      <c r="AJ83" s="65"/>
      <c r="AK83" s="65"/>
      <c r="AL83" s="65"/>
      <c r="AM83" s="65"/>
      <c r="AN83" s="65"/>
      <c r="AO83" s="65"/>
      <c r="AP83" s="65"/>
      <c r="AQ83" s="65"/>
      <c r="AR83" s="65"/>
      <c r="AS83" s="65"/>
      <c r="AT83" s="65"/>
      <c r="AU83" s="65"/>
      <c r="AV83" s="65"/>
      <c r="AW83" s="65"/>
      <c r="AX83" s="67"/>
      <c r="AY83" s="65"/>
      <c r="AZ83" s="65"/>
      <c r="BA83" s="65"/>
      <c r="BB83" s="65"/>
      <c r="BC83" s="65"/>
      <c r="BD83" s="65"/>
      <c r="BE83" s="65"/>
      <c r="BF83" s="65"/>
      <c r="BG83" s="65"/>
      <c r="BH83" s="65"/>
      <c r="BI83" s="65"/>
      <c r="BJ83" s="65"/>
      <c r="BK83" s="65"/>
      <c r="BL83" s="65"/>
      <c r="BM83" s="65"/>
      <c r="BN83" s="65"/>
      <c r="BO83" s="65"/>
      <c r="BP83" s="65"/>
    </row>
    <row r="84" spans="1:68" x14ac:dyDescent="0.3">
      <c r="A84" s="65"/>
      <c r="D84" s="64">
        <f t="shared" si="8"/>
        <v>5</v>
      </c>
      <c r="H84" s="65"/>
      <c r="I84" s="65"/>
      <c r="J84" s="65"/>
      <c r="K84" s="65"/>
      <c r="L84" s="65"/>
      <c r="M84" s="206"/>
      <c r="N84" s="65"/>
      <c r="O84" s="66"/>
      <c r="P84" s="66"/>
      <c r="Q84" s="65"/>
      <c r="R84" s="65"/>
      <c r="S84" s="65"/>
      <c r="T84" s="65"/>
      <c r="U84" s="67"/>
      <c r="X84" s="67"/>
      <c r="Y84" s="196"/>
      <c r="Z84" s="65"/>
      <c r="AA84" s="65"/>
      <c r="AB84" s="66"/>
      <c r="AC84" s="65"/>
      <c r="AD84" s="65"/>
      <c r="AE84" s="65"/>
      <c r="AF84" s="65"/>
      <c r="AG84" s="65"/>
      <c r="AH84" s="66"/>
      <c r="AI84" s="67" t="s">
        <v>137</v>
      </c>
      <c r="AJ84" s="65"/>
      <c r="AK84" s="65"/>
      <c r="AL84" s="65"/>
      <c r="AM84" s="65"/>
      <c r="AN84" s="65"/>
      <c r="AO84" s="65"/>
      <c r="AP84" s="65"/>
      <c r="AQ84" s="65"/>
      <c r="AR84" s="65"/>
      <c r="AS84" s="65"/>
      <c r="AT84" s="65"/>
      <c r="AU84" s="65"/>
      <c r="AV84" s="65"/>
      <c r="AW84" s="65"/>
      <c r="AX84" s="67"/>
      <c r="AY84" s="65"/>
      <c r="AZ84" s="65"/>
      <c r="BA84" s="65"/>
      <c r="BB84" s="65"/>
      <c r="BC84" s="65"/>
      <c r="BD84" s="65"/>
      <c r="BE84" s="65"/>
      <c r="BF84" s="65"/>
      <c r="BG84" s="65"/>
      <c r="BH84" s="65"/>
      <c r="BI84" s="65"/>
      <c r="BJ84" s="65"/>
      <c r="BK84" s="65"/>
      <c r="BL84" s="65"/>
      <c r="BM84" s="65"/>
      <c r="BN84" s="65"/>
      <c r="BO84" s="65"/>
      <c r="BP84" s="65"/>
    </row>
    <row r="85" spans="1:68" x14ac:dyDescent="0.3">
      <c r="A85" s="65"/>
      <c r="B85" s="169"/>
      <c r="C85" s="169"/>
      <c r="D85" s="64">
        <f t="shared" si="8"/>
        <v>1</v>
      </c>
      <c r="E85" s="169"/>
      <c r="H85" s="65"/>
      <c r="I85" s="65"/>
      <c r="J85" s="65"/>
      <c r="K85" s="65"/>
      <c r="L85" s="65"/>
      <c r="M85" s="206"/>
      <c r="N85" s="65"/>
      <c r="O85" s="66"/>
      <c r="P85" s="66"/>
      <c r="Q85" s="65"/>
      <c r="R85" s="65"/>
      <c r="S85" s="65"/>
      <c r="T85" s="65"/>
      <c r="U85" s="67"/>
      <c r="X85" s="67"/>
      <c r="Y85" s="196"/>
      <c r="Z85" s="65"/>
      <c r="AA85" s="65"/>
      <c r="AB85" s="66"/>
      <c r="AC85" s="65"/>
      <c r="AD85" s="65"/>
      <c r="AE85" s="65"/>
      <c r="AF85" s="65"/>
      <c r="AG85" s="65"/>
      <c r="AH85" s="66"/>
      <c r="AI85" s="67" t="s">
        <v>79</v>
      </c>
      <c r="AJ85" s="65"/>
      <c r="AK85" s="65"/>
      <c r="AL85" s="65"/>
      <c r="AM85" s="65"/>
      <c r="AN85" s="65"/>
      <c r="AO85" s="65"/>
      <c r="AP85" s="65"/>
      <c r="AQ85" s="65"/>
      <c r="AR85" s="65"/>
      <c r="AS85" s="65"/>
      <c r="AT85" s="65"/>
      <c r="AU85" s="65"/>
      <c r="AV85" s="65"/>
      <c r="AW85" s="65"/>
      <c r="AX85" s="67"/>
      <c r="AY85" s="65"/>
      <c r="AZ85" s="65"/>
      <c r="BA85" s="65"/>
      <c r="BB85" s="65"/>
      <c r="BC85" s="65"/>
      <c r="BD85" s="65"/>
      <c r="BE85" s="65"/>
      <c r="BF85" s="65"/>
      <c r="BG85" s="65"/>
      <c r="BH85" s="65"/>
      <c r="BI85" s="65"/>
      <c r="BJ85" s="65"/>
      <c r="BK85" s="65"/>
      <c r="BL85" s="65"/>
      <c r="BM85" s="65"/>
      <c r="BN85" s="65"/>
      <c r="BO85" s="65"/>
      <c r="BP85" s="65"/>
    </row>
    <row r="86" spans="1:68" x14ac:dyDescent="0.3">
      <c r="A86" s="65"/>
      <c r="B86" s="169"/>
      <c r="C86" s="169"/>
      <c r="D86" s="64">
        <f t="shared" si="8"/>
        <v>5</v>
      </c>
      <c r="E86" s="169"/>
      <c r="H86" s="65"/>
      <c r="I86" s="65"/>
      <c r="J86" s="65"/>
      <c r="K86" s="65"/>
      <c r="L86" s="65"/>
      <c r="M86" s="206"/>
      <c r="N86" s="65"/>
      <c r="O86" s="66"/>
      <c r="P86" s="66"/>
      <c r="Q86" s="65"/>
      <c r="R86" s="65"/>
      <c r="S86" s="65"/>
      <c r="T86" s="65"/>
      <c r="U86" s="67"/>
      <c r="X86" s="67"/>
      <c r="Y86" s="196"/>
      <c r="Z86" s="65"/>
      <c r="AA86" s="65"/>
      <c r="AB86" s="66"/>
      <c r="AC86" s="65"/>
      <c r="AD86" s="65"/>
      <c r="AE86" s="65"/>
      <c r="AF86" s="65"/>
      <c r="AG86" s="65"/>
      <c r="AH86" s="66"/>
      <c r="AI86" s="67" t="s">
        <v>138</v>
      </c>
      <c r="AJ86" s="65"/>
      <c r="AK86" s="65"/>
      <c r="AL86" s="65"/>
      <c r="AM86" s="65"/>
      <c r="AN86" s="65"/>
      <c r="AO86" s="65"/>
      <c r="AP86" s="65"/>
      <c r="AQ86" s="65"/>
      <c r="AR86" s="65"/>
      <c r="AS86" s="65"/>
      <c r="AT86" s="65"/>
      <c r="AU86" s="65"/>
      <c r="AV86" s="65"/>
      <c r="AW86" s="65"/>
      <c r="AX86" s="67"/>
      <c r="AY86" s="65"/>
      <c r="AZ86" s="65"/>
      <c r="BA86" s="65"/>
      <c r="BB86" s="65"/>
      <c r="BC86" s="65"/>
      <c r="BD86" s="65"/>
      <c r="BE86" s="65"/>
      <c r="BF86" s="65"/>
      <c r="BG86" s="65"/>
      <c r="BH86" s="65"/>
      <c r="BI86" s="65"/>
      <c r="BJ86" s="65"/>
      <c r="BK86" s="65"/>
      <c r="BL86" s="65"/>
      <c r="BM86" s="65"/>
      <c r="BN86" s="65"/>
      <c r="BO86" s="65"/>
      <c r="BP86" s="65"/>
    </row>
    <row r="87" spans="1:68" x14ac:dyDescent="0.3">
      <c r="A87" s="65"/>
      <c r="B87" s="169"/>
      <c r="C87" s="169"/>
      <c r="D87" s="64">
        <f t="shared" si="8"/>
        <v>3</v>
      </c>
      <c r="E87" s="169"/>
      <c r="H87" s="65"/>
      <c r="I87" s="65"/>
      <c r="J87" s="65"/>
      <c r="K87" s="65"/>
      <c r="L87" s="65"/>
      <c r="M87" s="206"/>
      <c r="N87" s="65"/>
      <c r="O87" s="66"/>
      <c r="P87" s="66"/>
      <c r="Q87" s="65"/>
      <c r="R87" s="65"/>
      <c r="S87" s="65"/>
      <c r="T87" s="65"/>
      <c r="U87" s="67"/>
      <c r="X87" s="67"/>
      <c r="Y87" s="196"/>
      <c r="Z87" s="65"/>
      <c r="AA87" s="65"/>
      <c r="AB87" s="66"/>
      <c r="AC87" s="65"/>
      <c r="AD87" s="65"/>
      <c r="AE87" s="65"/>
      <c r="AF87" s="65"/>
      <c r="AG87" s="65"/>
      <c r="AH87" s="66"/>
      <c r="AI87" s="67" t="s">
        <v>105</v>
      </c>
      <c r="AJ87" s="65"/>
      <c r="AK87" s="65"/>
      <c r="AL87" s="65"/>
      <c r="AM87" s="65"/>
      <c r="AN87" s="65"/>
      <c r="AO87" s="65"/>
      <c r="AP87" s="65"/>
      <c r="AQ87" s="65"/>
      <c r="AR87" s="65"/>
      <c r="AS87" s="65"/>
      <c r="AT87" s="65"/>
      <c r="AU87" s="65"/>
      <c r="AV87" s="65"/>
      <c r="AW87" s="65"/>
      <c r="AX87" s="67"/>
      <c r="AY87" s="65"/>
      <c r="AZ87" s="65"/>
      <c r="BA87" s="65"/>
      <c r="BB87" s="65"/>
      <c r="BC87" s="65"/>
      <c r="BD87" s="65"/>
      <c r="BE87" s="65"/>
      <c r="BF87" s="65"/>
      <c r="BG87" s="65"/>
      <c r="BH87" s="65"/>
      <c r="BI87" s="65"/>
      <c r="BJ87" s="65"/>
      <c r="BK87" s="65"/>
      <c r="BL87" s="65"/>
      <c r="BM87" s="65"/>
      <c r="BN87" s="65"/>
      <c r="BO87" s="65"/>
      <c r="BP87" s="65"/>
    </row>
    <row r="88" spans="1:68" x14ac:dyDescent="0.3">
      <c r="A88" s="65"/>
      <c r="B88" s="169"/>
      <c r="C88" s="169"/>
      <c r="D88" s="64">
        <f t="shared" si="8"/>
        <v>1</v>
      </c>
      <c r="E88" s="169"/>
      <c r="H88" s="65"/>
      <c r="I88" s="65"/>
      <c r="J88" s="65"/>
      <c r="K88" s="65"/>
      <c r="L88" s="65"/>
      <c r="M88" s="206"/>
      <c r="N88" s="65"/>
      <c r="O88" s="66"/>
      <c r="P88" s="66"/>
      <c r="Q88" s="65"/>
      <c r="R88" s="65"/>
      <c r="S88" s="65"/>
      <c r="T88" s="65"/>
      <c r="U88" s="67"/>
      <c r="X88" s="67"/>
      <c r="Y88" s="196"/>
      <c r="Z88" s="65"/>
      <c r="AA88" s="65"/>
      <c r="AB88" s="66"/>
      <c r="AC88" s="65"/>
      <c r="AD88" s="65"/>
      <c r="AE88" s="65"/>
      <c r="AF88" s="65"/>
      <c r="AG88" s="65"/>
      <c r="AH88" s="66"/>
      <c r="AI88" s="67" t="s">
        <v>139</v>
      </c>
      <c r="AJ88" s="65"/>
      <c r="AK88" s="65"/>
      <c r="AL88" s="65"/>
      <c r="AM88" s="65"/>
      <c r="AN88" s="65"/>
      <c r="AO88" s="65"/>
      <c r="AP88" s="65"/>
      <c r="AQ88" s="65"/>
      <c r="AR88" s="65"/>
      <c r="AS88" s="65"/>
      <c r="AT88" s="65"/>
      <c r="AU88" s="65"/>
      <c r="AV88" s="65"/>
      <c r="AW88" s="65"/>
      <c r="AX88" s="67"/>
      <c r="AY88" s="65"/>
      <c r="AZ88" s="65"/>
      <c r="BA88" s="65"/>
      <c r="BB88" s="65"/>
      <c r="BC88" s="65"/>
      <c r="BD88" s="65"/>
      <c r="BE88" s="65"/>
      <c r="BF88" s="65"/>
      <c r="BG88" s="65"/>
      <c r="BH88" s="65"/>
      <c r="BI88" s="65"/>
      <c r="BJ88" s="65"/>
      <c r="BK88" s="65"/>
      <c r="BL88" s="65"/>
      <c r="BM88" s="65"/>
      <c r="BN88" s="65"/>
      <c r="BO88" s="65"/>
      <c r="BP88" s="65"/>
    </row>
    <row r="89" spans="1:68" x14ac:dyDescent="0.3">
      <c r="A89" s="65"/>
      <c r="B89" s="169"/>
      <c r="C89" s="169"/>
      <c r="D89" s="64">
        <f t="shared" si="8"/>
        <v>2</v>
      </c>
      <c r="E89" s="169"/>
      <c r="H89" s="65"/>
      <c r="I89" s="65"/>
      <c r="J89" s="65"/>
      <c r="K89" s="65"/>
      <c r="L89" s="65"/>
      <c r="M89" s="206"/>
      <c r="N89" s="65"/>
      <c r="O89" s="66"/>
      <c r="P89" s="66"/>
      <c r="Q89" s="65"/>
      <c r="R89" s="65"/>
      <c r="S89" s="65"/>
      <c r="T89" s="65"/>
      <c r="U89" s="67"/>
      <c r="X89" s="67"/>
      <c r="Y89" s="196"/>
      <c r="Z89" s="65"/>
      <c r="AA89" s="65"/>
      <c r="AB89" s="66"/>
      <c r="AC89" s="65"/>
      <c r="AD89" s="65"/>
      <c r="AE89" s="65"/>
      <c r="AF89" s="65"/>
      <c r="AG89" s="65"/>
      <c r="AH89" s="66"/>
      <c r="AI89" s="67" t="s">
        <v>79</v>
      </c>
      <c r="AJ89" s="65"/>
      <c r="AK89" s="65"/>
      <c r="AL89" s="65"/>
      <c r="AM89" s="65"/>
      <c r="AN89" s="65"/>
      <c r="AO89" s="65"/>
      <c r="AP89" s="65"/>
      <c r="AQ89" s="65"/>
      <c r="AR89" s="65"/>
      <c r="AS89" s="65"/>
      <c r="AT89" s="65"/>
      <c r="AU89" s="65"/>
      <c r="AV89" s="65"/>
      <c r="AW89" s="65"/>
      <c r="AX89" s="67"/>
      <c r="AY89" s="65"/>
      <c r="AZ89" s="65"/>
      <c r="BA89" s="65"/>
      <c r="BB89" s="65"/>
      <c r="BC89" s="65"/>
      <c r="BD89" s="65"/>
      <c r="BE89" s="65"/>
      <c r="BF89" s="65"/>
      <c r="BG89" s="65"/>
      <c r="BH89" s="65"/>
      <c r="BI89" s="65"/>
      <c r="BJ89" s="65"/>
      <c r="BK89" s="65"/>
      <c r="BL89" s="65"/>
      <c r="BM89" s="65"/>
      <c r="BN89" s="65"/>
      <c r="BO89" s="65"/>
      <c r="BP89" s="65"/>
    </row>
    <row r="90" spans="1:68" x14ac:dyDescent="0.3">
      <c r="A90" s="65"/>
      <c r="B90" s="169"/>
      <c r="C90" s="169"/>
      <c r="D90" s="64">
        <f t="shared" si="8"/>
        <v>1</v>
      </c>
      <c r="E90" s="169"/>
      <c r="H90" s="65"/>
      <c r="I90" s="65"/>
      <c r="J90" s="65"/>
      <c r="K90" s="65"/>
      <c r="L90" s="65"/>
      <c r="M90" s="206"/>
      <c r="N90" s="65"/>
      <c r="O90" s="66"/>
      <c r="P90" s="66"/>
      <c r="Q90" s="65"/>
      <c r="R90" s="65"/>
      <c r="S90" s="65"/>
      <c r="T90" s="65"/>
      <c r="U90" s="67"/>
      <c r="X90" s="67"/>
      <c r="Y90" s="196"/>
      <c r="Z90" s="65"/>
      <c r="AA90" s="65"/>
      <c r="AB90" s="66"/>
      <c r="AC90" s="65"/>
      <c r="AD90" s="65"/>
      <c r="AE90" s="65"/>
      <c r="AF90" s="65"/>
      <c r="AG90" s="65"/>
      <c r="AH90" s="66"/>
      <c r="AI90" s="67" t="s">
        <v>140</v>
      </c>
      <c r="AJ90" s="65"/>
      <c r="AK90" s="65"/>
      <c r="AL90" s="65"/>
      <c r="AM90" s="65"/>
      <c r="AN90" s="65"/>
      <c r="AO90" s="65"/>
      <c r="AP90" s="65"/>
      <c r="AQ90" s="65"/>
      <c r="AR90" s="65"/>
      <c r="AS90" s="65"/>
      <c r="AT90" s="65"/>
      <c r="AU90" s="65"/>
      <c r="AV90" s="65"/>
      <c r="AW90" s="65"/>
      <c r="AX90" s="67"/>
      <c r="AY90" s="65"/>
      <c r="AZ90" s="65"/>
      <c r="BA90" s="65"/>
      <c r="BB90" s="65"/>
      <c r="BC90" s="65"/>
      <c r="BD90" s="65"/>
      <c r="BE90" s="65"/>
      <c r="BF90" s="65"/>
      <c r="BG90" s="65"/>
      <c r="BH90" s="65"/>
      <c r="BI90" s="65"/>
      <c r="BJ90" s="65"/>
      <c r="BK90" s="65"/>
      <c r="BL90" s="65"/>
      <c r="BM90" s="65"/>
      <c r="BN90" s="65"/>
      <c r="BO90" s="65"/>
      <c r="BP90" s="65"/>
    </row>
    <row r="91" spans="1:68" x14ac:dyDescent="0.3">
      <c r="A91" s="65"/>
      <c r="B91" s="169"/>
      <c r="C91" s="169"/>
      <c r="D91" s="64">
        <f t="shared" si="8"/>
        <v>3</v>
      </c>
      <c r="E91" s="169"/>
      <c r="H91" s="65"/>
      <c r="I91" s="65"/>
      <c r="J91" s="65"/>
      <c r="K91" s="65"/>
      <c r="L91" s="65"/>
      <c r="M91" s="206"/>
      <c r="N91" s="65"/>
      <c r="O91" s="66"/>
      <c r="P91" s="66"/>
      <c r="Q91" s="65"/>
      <c r="R91" s="65"/>
      <c r="S91" s="65"/>
      <c r="T91" s="65"/>
      <c r="U91" s="67"/>
      <c r="X91" s="67"/>
      <c r="Y91" s="196"/>
      <c r="Z91" s="65"/>
      <c r="AA91" s="65"/>
      <c r="AB91" s="66"/>
      <c r="AC91" s="65"/>
      <c r="AD91" s="65"/>
      <c r="AE91" s="65"/>
      <c r="AF91" s="65"/>
      <c r="AG91" s="65"/>
      <c r="AH91" s="66"/>
      <c r="AI91" s="67" t="s">
        <v>141</v>
      </c>
      <c r="AJ91" s="65"/>
      <c r="AK91" s="65"/>
      <c r="AL91" s="65"/>
      <c r="AM91" s="65"/>
      <c r="AN91" s="65"/>
      <c r="AO91" s="65"/>
      <c r="AP91" s="65"/>
      <c r="AQ91" s="65"/>
      <c r="AR91" s="65"/>
      <c r="AS91" s="65"/>
      <c r="AT91" s="65"/>
      <c r="AU91" s="65"/>
      <c r="AV91" s="65"/>
      <c r="AW91" s="65"/>
      <c r="AX91" s="67"/>
      <c r="AY91" s="65"/>
      <c r="AZ91" s="65"/>
      <c r="BA91" s="65"/>
      <c r="BB91" s="65"/>
      <c r="BC91" s="65"/>
      <c r="BD91" s="65"/>
      <c r="BE91" s="65"/>
      <c r="BF91" s="65"/>
      <c r="BG91" s="65"/>
      <c r="BH91" s="65"/>
      <c r="BI91" s="65"/>
      <c r="BJ91" s="65"/>
      <c r="BK91" s="65"/>
      <c r="BL91" s="65"/>
      <c r="BM91" s="65"/>
      <c r="BN91" s="65"/>
      <c r="BO91" s="65"/>
      <c r="BP91" s="65"/>
    </row>
    <row r="92" spans="1:68" x14ac:dyDescent="0.3">
      <c r="A92" s="65"/>
      <c r="B92" s="169"/>
      <c r="C92" s="169"/>
      <c r="D92" s="64">
        <f t="shared" si="8"/>
        <v>3</v>
      </c>
      <c r="E92" s="169"/>
      <c r="H92" s="65"/>
      <c r="I92" s="65"/>
      <c r="J92" s="65"/>
      <c r="K92" s="65"/>
      <c r="L92" s="65"/>
      <c r="M92" s="206"/>
      <c r="N92" s="65"/>
      <c r="O92" s="66"/>
      <c r="P92" s="66"/>
      <c r="Q92" s="65"/>
      <c r="R92" s="65"/>
      <c r="S92" s="65"/>
      <c r="T92" s="65"/>
      <c r="U92" s="67"/>
      <c r="X92" s="67"/>
      <c r="Y92" s="196"/>
      <c r="Z92" s="65"/>
      <c r="AA92" s="65"/>
      <c r="AB92" s="66"/>
      <c r="AC92" s="65"/>
      <c r="AD92" s="65"/>
      <c r="AE92" s="65"/>
      <c r="AF92" s="65"/>
      <c r="AG92" s="65"/>
      <c r="AH92" s="66"/>
      <c r="AI92" s="67" t="s">
        <v>142</v>
      </c>
      <c r="AJ92" s="65"/>
      <c r="AK92" s="65"/>
      <c r="AL92" s="65"/>
      <c r="AM92" s="65"/>
      <c r="AN92" s="65"/>
      <c r="AO92" s="65"/>
      <c r="AP92" s="65"/>
      <c r="AQ92" s="65"/>
      <c r="AR92" s="65"/>
      <c r="AS92" s="65"/>
      <c r="AT92" s="65"/>
      <c r="AU92" s="65"/>
      <c r="AV92" s="65"/>
      <c r="AW92" s="65"/>
      <c r="AX92" s="67"/>
      <c r="AY92" s="65"/>
      <c r="AZ92" s="65"/>
      <c r="BA92" s="65"/>
      <c r="BB92" s="65"/>
      <c r="BC92" s="65"/>
      <c r="BD92" s="65"/>
      <c r="BE92" s="65"/>
      <c r="BF92" s="65"/>
      <c r="BG92" s="65"/>
      <c r="BH92" s="65"/>
      <c r="BI92" s="65"/>
      <c r="BJ92" s="65"/>
      <c r="BK92" s="65"/>
      <c r="BL92" s="65"/>
      <c r="BM92" s="65"/>
      <c r="BN92" s="65"/>
      <c r="BO92" s="65"/>
      <c r="BP92" s="65"/>
    </row>
    <row r="93" spans="1:68" x14ac:dyDescent="0.3">
      <c r="A93" s="65"/>
      <c r="B93" s="169"/>
      <c r="C93" s="169"/>
      <c r="D93" s="64">
        <f t="shared" si="8"/>
        <v>5</v>
      </c>
      <c r="E93" s="169"/>
      <c r="H93" s="65"/>
      <c r="I93" s="65"/>
      <c r="J93" s="65"/>
      <c r="K93" s="65"/>
      <c r="L93" s="65"/>
      <c r="M93" s="206"/>
      <c r="N93" s="65"/>
      <c r="O93" s="66"/>
      <c r="P93" s="66"/>
      <c r="Q93" s="65"/>
      <c r="R93" s="65"/>
      <c r="S93" s="65"/>
      <c r="T93" s="65"/>
      <c r="U93" s="67"/>
      <c r="X93" s="67"/>
      <c r="Y93" s="196"/>
      <c r="Z93" s="65"/>
      <c r="AA93" s="65"/>
      <c r="AB93" s="66"/>
      <c r="AC93" s="65"/>
      <c r="AD93" s="65"/>
      <c r="AE93" s="65"/>
      <c r="AF93" s="65"/>
      <c r="AG93" s="65"/>
      <c r="AH93" s="66"/>
      <c r="AI93" s="67" t="s">
        <v>143</v>
      </c>
      <c r="AJ93" s="65"/>
      <c r="AK93" s="65"/>
      <c r="AL93" s="65"/>
      <c r="AM93" s="65"/>
      <c r="AN93" s="65"/>
      <c r="AO93" s="65"/>
      <c r="AP93" s="65"/>
      <c r="AQ93" s="65"/>
      <c r="AR93" s="65"/>
      <c r="AS93" s="65"/>
      <c r="AT93" s="65"/>
      <c r="AU93" s="65"/>
      <c r="AV93" s="65"/>
      <c r="AW93" s="65"/>
      <c r="AX93" s="67"/>
      <c r="AY93" s="65"/>
      <c r="AZ93" s="65"/>
      <c r="BA93" s="65"/>
      <c r="BB93" s="65"/>
      <c r="BC93" s="65"/>
      <c r="BD93" s="65"/>
      <c r="BE93" s="65"/>
      <c r="BF93" s="65"/>
      <c r="BG93" s="65"/>
      <c r="BH93" s="65"/>
      <c r="BI93" s="65"/>
      <c r="BJ93" s="65"/>
      <c r="BK93" s="65"/>
      <c r="BL93" s="65"/>
      <c r="BM93" s="65"/>
      <c r="BN93" s="65"/>
      <c r="BO93" s="65"/>
      <c r="BP93" s="65"/>
    </row>
    <row r="94" spans="1:68" x14ac:dyDescent="0.3">
      <c r="A94" s="65"/>
      <c r="B94" s="169"/>
      <c r="C94" s="169"/>
      <c r="D94" s="64">
        <f t="shared" si="8"/>
        <v>1</v>
      </c>
      <c r="E94" s="169"/>
      <c r="H94" s="65"/>
      <c r="I94" s="65"/>
      <c r="J94" s="65"/>
      <c r="K94" s="65"/>
      <c r="L94" s="65"/>
      <c r="M94" s="206"/>
      <c r="N94" s="65"/>
      <c r="O94" s="66"/>
      <c r="P94" s="66"/>
      <c r="Q94" s="65"/>
      <c r="R94" s="65"/>
      <c r="S94" s="65"/>
      <c r="T94" s="65"/>
      <c r="U94" s="67"/>
      <c r="X94" s="67"/>
      <c r="Y94" s="196"/>
      <c r="Z94" s="65"/>
      <c r="AA94" s="65"/>
      <c r="AB94" s="66"/>
      <c r="AC94" s="65"/>
      <c r="AD94" s="65"/>
      <c r="AE94" s="65"/>
      <c r="AF94" s="65"/>
      <c r="AG94" s="65"/>
      <c r="AH94" s="66"/>
      <c r="AI94" s="67" t="s">
        <v>144</v>
      </c>
      <c r="AJ94" s="65"/>
      <c r="AK94" s="65"/>
      <c r="AL94" s="65"/>
      <c r="AM94" s="65"/>
      <c r="AN94" s="65"/>
      <c r="AO94" s="65"/>
      <c r="AP94" s="65"/>
      <c r="AQ94" s="65"/>
      <c r="AR94" s="65"/>
      <c r="AS94" s="65"/>
      <c r="AT94" s="65"/>
      <c r="AU94" s="65"/>
      <c r="AV94" s="65"/>
      <c r="AW94" s="65"/>
      <c r="AX94" s="67"/>
      <c r="AY94" s="65"/>
      <c r="AZ94" s="65"/>
      <c r="BA94" s="65"/>
      <c r="BB94" s="65"/>
      <c r="BC94" s="65"/>
      <c r="BD94" s="65"/>
      <c r="BE94" s="65"/>
      <c r="BF94" s="65"/>
      <c r="BG94" s="65"/>
      <c r="BH94" s="65"/>
      <c r="BI94" s="65"/>
      <c r="BJ94" s="65"/>
      <c r="BK94" s="65"/>
      <c r="BL94" s="65"/>
      <c r="BM94" s="65"/>
      <c r="BN94" s="65"/>
      <c r="BO94" s="65"/>
      <c r="BP94" s="65"/>
    </row>
    <row r="95" spans="1:68" x14ac:dyDescent="0.3">
      <c r="A95" s="65"/>
      <c r="D95" s="64">
        <f t="shared" si="8"/>
        <v>5</v>
      </c>
      <c r="H95" s="65"/>
      <c r="I95" s="65"/>
      <c r="J95" s="65"/>
      <c r="K95" s="65"/>
      <c r="L95" s="65"/>
      <c r="M95" s="206"/>
      <c r="N95" s="65"/>
      <c r="O95" s="66"/>
      <c r="P95" s="66"/>
      <c r="Q95" s="65"/>
      <c r="R95" s="65"/>
      <c r="S95" s="65"/>
      <c r="T95" s="65"/>
      <c r="U95" s="67"/>
      <c r="X95" s="67"/>
      <c r="Y95" s="196"/>
      <c r="Z95" s="65"/>
      <c r="AA95" s="65"/>
      <c r="AB95" s="66"/>
      <c r="AC95" s="65"/>
      <c r="AD95" s="65"/>
      <c r="AE95" s="65"/>
      <c r="AF95" s="65"/>
      <c r="AG95" s="65"/>
      <c r="AH95" s="66"/>
      <c r="AI95" s="67" t="s">
        <v>145</v>
      </c>
      <c r="AJ95" s="65"/>
      <c r="AK95" s="65"/>
      <c r="AL95" s="65"/>
      <c r="AM95" s="65"/>
      <c r="AN95" s="65"/>
      <c r="AO95" s="65"/>
      <c r="AP95" s="65"/>
      <c r="AQ95" s="65"/>
      <c r="AR95" s="65"/>
      <c r="AS95" s="65"/>
      <c r="AT95" s="65"/>
      <c r="AU95" s="65"/>
      <c r="AV95" s="65"/>
      <c r="AW95" s="65"/>
      <c r="AX95" s="67"/>
      <c r="AY95" s="65"/>
      <c r="AZ95" s="65"/>
      <c r="BA95" s="65"/>
      <c r="BB95" s="65"/>
      <c r="BC95" s="65"/>
      <c r="BD95" s="65"/>
      <c r="BE95" s="65"/>
      <c r="BF95" s="65"/>
      <c r="BG95" s="65"/>
      <c r="BH95" s="65"/>
      <c r="BI95" s="65"/>
      <c r="BJ95" s="65"/>
      <c r="BK95" s="65"/>
      <c r="BL95" s="65"/>
      <c r="BM95" s="65"/>
      <c r="BN95" s="65"/>
      <c r="BO95" s="65"/>
      <c r="BP95" s="65"/>
    </row>
    <row r="96" spans="1:68" x14ac:dyDescent="0.3">
      <c r="A96" s="65"/>
      <c r="D96" s="64">
        <f t="shared" si="8"/>
        <v>1</v>
      </c>
      <c r="H96" s="65"/>
      <c r="I96" s="65"/>
      <c r="J96" s="65"/>
      <c r="K96" s="65"/>
      <c r="L96" s="65"/>
      <c r="M96" s="206"/>
      <c r="N96" s="65"/>
      <c r="O96" s="66"/>
      <c r="P96" s="66"/>
      <c r="Q96" s="65"/>
      <c r="R96" s="65"/>
      <c r="S96" s="65"/>
      <c r="T96" s="65"/>
      <c r="U96" s="67"/>
      <c r="X96" s="67"/>
      <c r="Y96" s="196"/>
      <c r="Z96" s="65"/>
      <c r="AA96" s="65"/>
      <c r="AB96" s="66"/>
      <c r="AC96" s="65"/>
      <c r="AD96" s="65"/>
      <c r="AE96" s="65"/>
      <c r="AF96" s="65"/>
      <c r="AG96" s="65"/>
      <c r="AH96" s="66"/>
      <c r="AI96" s="67" t="s">
        <v>146</v>
      </c>
      <c r="AJ96" s="65"/>
      <c r="AK96" s="65"/>
      <c r="AL96" s="65"/>
      <c r="AM96" s="65"/>
      <c r="AN96" s="65"/>
      <c r="AO96" s="65"/>
      <c r="AP96" s="65"/>
      <c r="AQ96" s="65"/>
      <c r="AR96" s="65"/>
      <c r="AS96" s="65"/>
      <c r="AT96" s="65"/>
      <c r="AU96" s="65"/>
      <c r="AV96" s="65"/>
      <c r="AW96" s="65"/>
      <c r="AX96" s="67"/>
      <c r="AY96" s="65"/>
      <c r="AZ96" s="65"/>
      <c r="BA96" s="65"/>
      <c r="BB96" s="65"/>
      <c r="BC96" s="65"/>
      <c r="BD96" s="65"/>
      <c r="BE96" s="65"/>
      <c r="BF96" s="65"/>
      <c r="BG96" s="65"/>
      <c r="BH96" s="65"/>
      <c r="BI96" s="65"/>
      <c r="BJ96" s="65"/>
      <c r="BK96" s="65"/>
      <c r="BL96" s="65"/>
      <c r="BM96" s="65"/>
      <c r="BN96" s="65"/>
      <c r="BO96" s="65"/>
      <c r="BP96" s="65"/>
    </row>
    <row r="97" spans="1:68" x14ac:dyDescent="0.3">
      <c r="A97" s="65"/>
      <c r="D97" s="64">
        <f t="shared" ref="D97:D115" si="9">IF(D37="No signature checks",1,IF(D37&lt;85,2,IF(D37&gt;99,3,5)))</f>
        <v>5</v>
      </c>
      <c r="H97" s="65"/>
      <c r="I97" s="65"/>
      <c r="J97" s="65"/>
      <c r="K97" s="65"/>
      <c r="L97" s="65"/>
      <c r="M97" s="206"/>
      <c r="N97" s="65"/>
      <c r="O97" s="66"/>
      <c r="P97" s="66"/>
      <c r="Q97" s="65"/>
      <c r="R97" s="65"/>
      <c r="S97" s="65"/>
      <c r="T97" s="65"/>
      <c r="U97" s="67"/>
      <c r="X97" s="67"/>
      <c r="Y97" s="196"/>
      <c r="Z97" s="65"/>
      <c r="AA97" s="65"/>
      <c r="AB97" s="66"/>
      <c r="AC97" s="65"/>
      <c r="AD97" s="65"/>
      <c r="AE97" s="65"/>
      <c r="AF97" s="65"/>
      <c r="AG97" s="65"/>
      <c r="AH97" s="66"/>
      <c r="AI97" s="67" t="s">
        <v>147</v>
      </c>
      <c r="AJ97" s="65"/>
      <c r="AK97" s="65"/>
      <c r="AL97" s="65"/>
      <c r="AM97" s="65"/>
      <c r="AN97" s="65"/>
      <c r="AO97" s="65"/>
      <c r="AP97" s="65"/>
      <c r="AQ97" s="65"/>
      <c r="AR97" s="65"/>
      <c r="AS97" s="65"/>
      <c r="AT97" s="65"/>
      <c r="AU97" s="65"/>
      <c r="AV97" s="65"/>
      <c r="AW97" s="65"/>
      <c r="AX97" s="67"/>
      <c r="AY97" s="65"/>
      <c r="AZ97" s="65"/>
      <c r="BA97" s="65"/>
      <c r="BB97" s="65"/>
      <c r="BC97" s="65"/>
      <c r="BD97" s="65"/>
      <c r="BE97" s="65"/>
      <c r="BF97" s="65"/>
      <c r="BG97" s="65"/>
      <c r="BH97" s="65"/>
      <c r="BI97" s="65"/>
      <c r="BJ97" s="65"/>
      <c r="BK97" s="65"/>
      <c r="BL97" s="65"/>
      <c r="BM97" s="65"/>
      <c r="BN97" s="65"/>
      <c r="BO97" s="65"/>
      <c r="BP97" s="65"/>
    </row>
    <row r="98" spans="1:68" x14ac:dyDescent="0.3">
      <c r="A98" s="65"/>
      <c r="D98" s="64">
        <f t="shared" si="9"/>
        <v>1</v>
      </c>
      <c r="H98" s="65"/>
      <c r="I98" s="65"/>
      <c r="J98" s="65"/>
      <c r="K98" s="65"/>
      <c r="L98" s="65"/>
      <c r="M98" s="206"/>
      <c r="N98" s="65"/>
      <c r="O98" s="66"/>
      <c r="P98" s="66"/>
      <c r="Q98" s="65"/>
      <c r="R98" s="65"/>
      <c r="S98" s="65"/>
      <c r="T98" s="65"/>
      <c r="U98" s="67"/>
      <c r="X98" s="67"/>
      <c r="Y98" s="196"/>
      <c r="Z98" s="65"/>
      <c r="AA98" s="65"/>
      <c r="AB98" s="66"/>
      <c r="AC98" s="65"/>
      <c r="AD98" s="65"/>
      <c r="AE98" s="65"/>
      <c r="AF98" s="65"/>
      <c r="AG98" s="65"/>
      <c r="AH98" s="66"/>
      <c r="AI98" s="67" t="s">
        <v>54</v>
      </c>
      <c r="AJ98" s="65"/>
      <c r="AK98" s="65"/>
      <c r="AL98" s="65"/>
      <c r="AM98" s="65"/>
      <c r="AN98" s="65"/>
      <c r="AO98" s="65"/>
      <c r="AP98" s="65"/>
      <c r="AQ98" s="65"/>
      <c r="AR98" s="65"/>
      <c r="AS98" s="65"/>
      <c r="AT98" s="65"/>
      <c r="AU98" s="65"/>
      <c r="AV98" s="65"/>
      <c r="AW98" s="65"/>
      <c r="AX98" s="67"/>
      <c r="AY98" s="65"/>
      <c r="AZ98" s="65"/>
      <c r="BA98" s="65"/>
      <c r="BB98" s="65"/>
      <c r="BC98" s="65"/>
      <c r="BD98" s="65"/>
      <c r="BE98" s="65"/>
      <c r="BF98" s="65"/>
      <c r="BG98" s="65"/>
      <c r="BH98" s="65"/>
      <c r="BI98" s="65"/>
      <c r="BJ98" s="65"/>
      <c r="BK98" s="65"/>
      <c r="BL98" s="65"/>
      <c r="BM98" s="65"/>
      <c r="BN98" s="65"/>
      <c r="BO98" s="65"/>
      <c r="BP98" s="65"/>
    </row>
    <row r="99" spans="1:68" x14ac:dyDescent="0.3">
      <c r="A99" s="65"/>
      <c r="D99" s="64">
        <f t="shared" si="9"/>
        <v>3</v>
      </c>
      <c r="H99" s="65"/>
      <c r="I99" s="65"/>
      <c r="J99" s="65"/>
      <c r="K99" s="65"/>
      <c r="L99" s="65"/>
      <c r="M99" s="206"/>
      <c r="N99" s="65"/>
      <c r="O99" s="66"/>
      <c r="P99" s="66"/>
      <c r="Q99" s="65"/>
      <c r="R99" s="65"/>
      <c r="S99" s="65"/>
      <c r="T99" s="65"/>
      <c r="U99" s="67"/>
      <c r="X99" s="67"/>
      <c r="Y99" s="196"/>
      <c r="Z99" s="65"/>
      <c r="AA99" s="65"/>
      <c r="AB99" s="66"/>
      <c r="AC99" s="65"/>
      <c r="AD99" s="65"/>
      <c r="AE99" s="65"/>
      <c r="AF99" s="65"/>
      <c r="AG99" s="65"/>
      <c r="AH99" s="66"/>
      <c r="AI99" s="67" t="s">
        <v>148</v>
      </c>
      <c r="AJ99" s="65"/>
      <c r="AK99" s="65"/>
      <c r="AL99" s="65"/>
      <c r="AM99" s="65"/>
      <c r="AN99" s="65"/>
      <c r="AO99" s="65"/>
      <c r="AP99" s="65"/>
      <c r="AQ99" s="65"/>
      <c r="AR99" s="65"/>
      <c r="AS99" s="65"/>
      <c r="AT99" s="65"/>
      <c r="AU99" s="65"/>
      <c r="AV99" s="65"/>
      <c r="AW99" s="65"/>
      <c r="AX99" s="67"/>
      <c r="AY99" s="65"/>
      <c r="AZ99" s="65"/>
      <c r="BA99" s="65"/>
      <c r="BB99" s="65"/>
      <c r="BC99" s="65"/>
      <c r="BD99" s="65"/>
      <c r="BE99" s="65"/>
      <c r="BF99" s="65"/>
      <c r="BG99" s="65"/>
      <c r="BH99" s="65"/>
      <c r="BI99" s="65"/>
      <c r="BJ99" s="65"/>
      <c r="BK99" s="65"/>
      <c r="BL99" s="65"/>
      <c r="BM99" s="65"/>
      <c r="BN99" s="65"/>
      <c r="BO99" s="65"/>
      <c r="BP99" s="65"/>
    </row>
    <row r="100" spans="1:68" x14ac:dyDescent="0.3">
      <c r="A100" s="65"/>
      <c r="D100" s="64">
        <f t="shared" si="9"/>
        <v>5</v>
      </c>
      <c r="H100" s="65"/>
      <c r="I100" s="65"/>
      <c r="J100" s="65"/>
      <c r="K100" s="65"/>
      <c r="L100" s="65"/>
      <c r="M100" s="206"/>
      <c r="N100" s="65"/>
      <c r="O100" s="66"/>
      <c r="P100" s="66"/>
      <c r="Q100" s="65"/>
      <c r="R100" s="65"/>
      <c r="S100" s="65"/>
      <c r="T100" s="65"/>
      <c r="U100" s="67"/>
      <c r="X100" s="67"/>
      <c r="Y100" s="196"/>
      <c r="Z100" s="65"/>
      <c r="AA100" s="65"/>
      <c r="AB100" s="66"/>
      <c r="AC100" s="65"/>
      <c r="AD100" s="65"/>
      <c r="AE100" s="65"/>
      <c r="AF100" s="65"/>
      <c r="AG100" s="65"/>
      <c r="AH100" s="66"/>
      <c r="AI100" s="67" t="s">
        <v>149</v>
      </c>
      <c r="AJ100" s="65"/>
      <c r="AK100" s="65"/>
      <c r="AL100" s="65"/>
      <c r="AM100" s="65"/>
      <c r="AN100" s="65"/>
      <c r="AO100" s="65"/>
      <c r="AP100" s="65"/>
      <c r="AQ100" s="65"/>
      <c r="AR100" s="65"/>
      <c r="AS100" s="65"/>
      <c r="AT100" s="65"/>
      <c r="AU100" s="65"/>
      <c r="AV100" s="65"/>
      <c r="AW100" s="65"/>
      <c r="AX100" s="67"/>
      <c r="AY100" s="65"/>
      <c r="AZ100" s="65"/>
      <c r="BA100" s="65"/>
      <c r="BB100" s="65"/>
      <c r="BC100" s="65"/>
      <c r="BD100" s="65"/>
      <c r="BE100" s="65"/>
      <c r="BF100" s="65"/>
      <c r="BG100" s="65"/>
      <c r="BH100" s="65"/>
      <c r="BI100" s="65"/>
      <c r="BJ100" s="65"/>
      <c r="BK100" s="65"/>
      <c r="BL100" s="65"/>
      <c r="BM100" s="65"/>
      <c r="BN100" s="65"/>
      <c r="BO100" s="65"/>
      <c r="BP100" s="65"/>
    </row>
    <row r="101" spans="1:68" x14ac:dyDescent="0.3">
      <c r="A101" s="65"/>
      <c r="D101" s="64">
        <f t="shared" si="9"/>
        <v>1</v>
      </c>
      <c r="H101" s="65"/>
      <c r="I101" s="65"/>
      <c r="J101" s="65"/>
      <c r="K101" s="65"/>
      <c r="L101" s="65"/>
      <c r="M101" s="206"/>
      <c r="N101" s="65"/>
      <c r="O101" s="66"/>
      <c r="P101" s="66"/>
      <c r="Q101" s="65"/>
      <c r="R101" s="65"/>
      <c r="S101" s="65"/>
      <c r="T101" s="65"/>
      <c r="U101" s="67"/>
      <c r="X101" s="67"/>
      <c r="Y101" s="196"/>
      <c r="Z101" s="65"/>
      <c r="AA101" s="65"/>
      <c r="AB101" s="66"/>
      <c r="AC101" s="65"/>
      <c r="AD101" s="65"/>
      <c r="AE101" s="65"/>
      <c r="AF101" s="65"/>
      <c r="AG101" s="65"/>
      <c r="AH101" s="66"/>
      <c r="AI101" s="67" t="s">
        <v>150</v>
      </c>
      <c r="AJ101" s="65"/>
      <c r="AK101" s="65"/>
      <c r="AL101" s="65"/>
      <c r="AM101" s="65"/>
      <c r="AN101" s="65"/>
      <c r="AO101" s="65"/>
      <c r="AP101" s="65"/>
      <c r="AQ101" s="65"/>
      <c r="AR101" s="65"/>
      <c r="AS101" s="65"/>
      <c r="AT101" s="65"/>
      <c r="AU101" s="65"/>
      <c r="AV101" s="65"/>
      <c r="AW101" s="65"/>
      <c r="AX101" s="67"/>
      <c r="AY101" s="65"/>
      <c r="AZ101" s="65"/>
      <c r="BA101" s="65"/>
      <c r="BB101" s="65"/>
      <c r="BC101" s="65"/>
      <c r="BD101" s="65"/>
      <c r="BE101" s="65"/>
      <c r="BF101" s="65"/>
      <c r="BG101" s="65"/>
      <c r="BH101" s="65"/>
      <c r="BI101" s="65"/>
      <c r="BJ101" s="65"/>
      <c r="BK101" s="65"/>
      <c r="BL101" s="65"/>
      <c r="BM101" s="65"/>
      <c r="BN101" s="65"/>
      <c r="BO101" s="65"/>
      <c r="BP101" s="65"/>
    </row>
    <row r="102" spans="1:68" x14ac:dyDescent="0.3">
      <c r="A102" s="65"/>
      <c r="D102" s="64">
        <f t="shared" si="9"/>
        <v>3</v>
      </c>
      <c r="H102" s="65"/>
      <c r="I102" s="65"/>
      <c r="J102" s="65"/>
      <c r="K102" s="65"/>
      <c r="L102" s="65"/>
      <c r="M102" s="206"/>
      <c r="N102" s="65"/>
      <c r="O102" s="66"/>
      <c r="P102" s="66"/>
      <c r="Q102" s="65"/>
      <c r="R102" s="65"/>
      <c r="S102" s="65"/>
      <c r="T102" s="65"/>
      <c r="U102" s="67"/>
      <c r="X102" s="67"/>
      <c r="Y102" s="196"/>
      <c r="Z102" s="65"/>
      <c r="AA102" s="65"/>
      <c r="AB102" s="66"/>
      <c r="AC102" s="65"/>
      <c r="AD102" s="65"/>
      <c r="AE102" s="65"/>
      <c r="AF102" s="65"/>
      <c r="AG102" s="65"/>
      <c r="AH102" s="66"/>
      <c r="AI102" s="67" t="s">
        <v>151</v>
      </c>
      <c r="AJ102" s="65"/>
      <c r="AK102" s="65"/>
      <c r="AL102" s="65"/>
      <c r="AM102" s="65"/>
      <c r="AN102" s="65"/>
      <c r="AO102" s="65"/>
      <c r="AP102" s="65"/>
      <c r="AQ102" s="65"/>
      <c r="AR102" s="65"/>
      <c r="AS102" s="65"/>
      <c r="AT102" s="65"/>
      <c r="AU102" s="65"/>
      <c r="AV102" s="65"/>
      <c r="AW102" s="65"/>
      <c r="AX102" s="67"/>
      <c r="AY102" s="65"/>
      <c r="AZ102" s="65"/>
      <c r="BA102" s="65"/>
      <c r="BB102" s="65"/>
      <c r="BC102" s="65"/>
      <c r="BD102" s="65"/>
      <c r="BE102" s="65"/>
      <c r="BF102" s="65"/>
      <c r="BG102" s="65"/>
      <c r="BH102" s="65"/>
      <c r="BI102" s="65"/>
      <c r="BJ102" s="65"/>
      <c r="BK102" s="65"/>
      <c r="BL102" s="65"/>
      <c r="BM102" s="65"/>
      <c r="BN102" s="65"/>
      <c r="BO102" s="65"/>
      <c r="BP102" s="65"/>
    </row>
    <row r="103" spans="1:68" x14ac:dyDescent="0.3">
      <c r="A103" s="22"/>
      <c r="D103" s="64">
        <f t="shared" si="9"/>
        <v>1</v>
      </c>
      <c r="H103" s="22"/>
      <c r="I103" s="22"/>
      <c r="J103" s="22"/>
      <c r="K103" s="22"/>
      <c r="L103" s="22"/>
      <c r="M103" s="20"/>
      <c r="N103" s="22"/>
      <c r="O103" s="23"/>
      <c r="P103" s="23"/>
      <c r="Q103" s="22"/>
      <c r="R103" s="22"/>
      <c r="S103" s="22"/>
      <c r="T103" s="22"/>
      <c r="U103" s="24"/>
      <c r="X103" s="24"/>
      <c r="Y103" s="197"/>
      <c r="Z103" s="22"/>
      <c r="AA103" s="22"/>
      <c r="AB103" s="23"/>
      <c r="AC103" s="22"/>
      <c r="AD103" s="22"/>
      <c r="AE103" s="22"/>
      <c r="AF103" s="22"/>
      <c r="AG103" s="22"/>
      <c r="AH103" s="23"/>
      <c r="AI103" s="24"/>
      <c r="AJ103" s="22"/>
      <c r="AK103" s="22"/>
      <c r="AL103" s="22"/>
      <c r="AM103" s="22"/>
      <c r="AN103" s="22"/>
      <c r="AO103" s="22"/>
      <c r="AP103" s="22"/>
      <c r="AQ103" s="22"/>
      <c r="AR103" s="22"/>
      <c r="AS103" s="22"/>
      <c r="AT103" s="22"/>
      <c r="AU103" s="22"/>
      <c r="AV103" s="22"/>
      <c r="AW103" s="22"/>
      <c r="AX103" s="24"/>
      <c r="AY103" s="22"/>
      <c r="AZ103" s="22"/>
      <c r="BA103" s="22"/>
      <c r="BB103" s="22"/>
      <c r="BC103" s="22"/>
      <c r="BD103" s="22"/>
      <c r="BE103" s="22"/>
      <c r="BF103" s="22"/>
      <c r="BG103" s="22"/>
      <c r="BH103" s="22"/>
      <c r="BI103" s="22"/>
      <c r="BJ103" s="22"/>
      <c r="BK103" s="22"/>
      <c r="BL103" s="22"/>
      <c r="BM103" s="22"/>
      <c r="BN103" s="22"/>
      <c r="BO103" s="22"/>
      <c r="BP103" s="22"/>
    </row>
    <row r="104" spans="1:68" x14ac:dyDescent="0.3">
      <c r="A104" s="68"/>
      <c r="D104" s="64">
        <f t="shared" si="9"/>
        <v>5</v>
      </c>
      <c r="H104" s="68"/>
      <c r="I104" s="68"/>
      <c r="J104" s="68"/>
      <c r="K104" s="68"/>
      <c r="L104" s="68"/>
      <c r="M104" s="207"/>
      <c r="N104" s="68"/>
      <c r="O104" s="69"/>
      <c r="P104" s="69"/>
      <c r="Q104" s="68"/>
      <c r="R104" s="68"/>
      <c r="S104" s="68"/>
      <c r="T104" s="68"/>
      <c r="U104" s="70"/>
      <c r="X104" s="70"/>
      <c r="Y104" s="198"/>
      <c r="Z104" s="68"/>
      <c r="AA104" s="68"/>
      <c r="AB104" s="69"/>
      <c r="AC104" s="68"/>
      <c r="AD104" s="68"/>
      <c r="AE104" s="68"/>
      <c r="AF104" s="68"/>
      <c r="AG104" s="68"/>
      <c r="AH104" s="69"/>
      <c r="AI104" s="70"/>
      <c r="AJ104" s="68"/>
      <c r="AK104" s="68"/>
      <c r="AL104" s="68"/>
      <c r="AM104" s="68"/>
      <c r="AN104" s="68"/>
      <c r="AO104" s="68"/>
      <c r="AP104" s="68"/>
      <c r="AQ104" s="68"/>
      <c r="AR104" s="68"/>
      <c r="AS104" s="68"/>
      <c r="AT104" s="68"/>
      <c r="AU104" s="68"/>
      <c r="AV104" s="68"/>
      <c r="AW104" s="68"/>
      <c r="AX104" s="70"/>
      <c r="AY104" s="68"/>
      <c r="AZ104" s="68"/>
      <c r="BA104" s="68"/>
      <c r="BB104" s="68"/>
      <c r="BC104" s="68"/>
      <c r="BD104" s="68"/>
      <c r="BE104" s="68"/>
      <c r="BF104" s="68"/>
      <c r="BG104" s="68"/>
      <c r="BH104" s="68"/>
      <c r="BI104" s="68"/>
      <c r="BJ104" s="68"/>
      <c r="BK104" s="68"/>
      <c r="BL104" s="68"/>
      <c r="BM104" s="68"/>
      <c r="BN104" s="68"/>
      <c r="BO104" s="68"/>
      <c r="BP104" s="68"/>
    </row>
    <row r="105" spans="1:68" x14ac:dyDescent="0.3">
      <c r="A105" s="71"/>
      <c r="D105" s="64">
        <f t="shared" si="9"/>
        <v>1</v>
      </c>
      <c r="H105" s="71"/>
      <c r="I105" s="71"/>
      <c r="J105" s="71"/>
      <c r="K105" s="71"/>
      <c r="L105" s="71"/>
      <c r="M105" s="208"/>
      <c r="N105" s="71"/>
      <c r="O105" s="72"/>
      <c r="P105" s="72"/>
      <c r="Q105" s="71"/>
      <c r="R105" s="71"/>
      <c r="S105" s="71"/>
      <c r="T105" s="71"/>
      <c r="U105" s="73"/>
      <c r="X105" s="73"/>
      <c r="Y105" s="199"/>
      <c r="Z105" s="71"/>
      <c r="AA105" s="71"/>
      <c r="AB105" s="72"/>
      <c r="AC105" s="71"/>
      <c r="AD105" s="71"/>
      <c r="AE105" s="71"/>
      <c r="AF105" s="71"/>
      <c r="AG105" s="71"/>
      <c r="AH105" s="72"/>
      <c r="AI105" s="73" t="s">
        <v>152</v>
      </c>
      <c r="AJ105" s="71"/>
      <c r="AK105" s="71"/>
      <c r="AL105" s="71"/>
      <c r="AM105" s="71"/>
      <c r="AN105" s="71"/>
      <c r="AO105" s="71"/>
      <c r="AP105" s="71"/>
      <c r="AQ105" s="71"/>
      <c r="AR105" s="71"/>
      <c r="AS105" s="71"/>
      <c r="AT105" s="71"/>
      <c r="AU105" s="71"/>
      <c r="AV105" s="71"/>
      <c r="AW105" s="71"/>
      <c r="AX105" s="73"/>
      <c r="AY105" s="71"/>
      <c r="AZ105" s="71"/>
      <c r="BA105" s="71"/>
      <c r="BB105" s="71"/>
      <c r="BC105" s="71"/>
      <c r="BD105" s="71"/>
      <c r="BE105" s="71"/>
      <c r="BF105" s="71"/>
      <c r="BG105" s="71"/>
      <c r="BH105" s="71"/>
      <c r="BI105" s="71"/>
      <c r="BJ105" s="71"/>
      <c r="BK105" s="71"/>
      <c r="BL105" s="71"/>
      <c r="BM105" s="71"/>
      <c r="BN105" s="71"/>
      <c r="BO105" s="71"/>
      <c r="BP105" s="71"/>
    </row>
    <row r="106" spans="1:68" x14ac:dyDescent="0.3">
      <c r="A106" s="68"/>
      <c r="D106" s="64">
        <f t="shared" si="9"/>
        <v>2</v>
      </c>
      <c r="H106" s="68"/>
      <c r="I106" s="68"/>
      <c r="J106" s="68"/>
      <c r="K106" s="68"/>
      <c r="L106" s="68"/>
      <c r="M106" s="207"/>
      <c r="N106" s="68"/>
      <c r="O106" s="69"/>
      <c r="P106" s="69"/>
      <c r="Q106" s="68"/>
      <c r="R106" s="68"/>
      <c r="S106" s="68"/>
      <c r="T106" s="68"/>
      <c r="U106" s="70"/>
      <c r="X106" s="70"/>
      <c r="Y106" s="198"/>
      <c r="Z106" s="68"/>
      <c r="AA106" s="68"/>
      <c r="AB106" s="69"/>
      <c r="AC106" s="68"/>
      <c r="AD106" s="68"/>
      <c r="AE106" s="68"/>
      <c r="AF106" s="68"/>
      <c r="AG106" s="68"/>
      <c r="AH106" s="69"/>
      <c r="AI106" s="70" t="s">
        <v>153</v>
      </c>
      <c r="AJ106" s="68"/>
      <c r="AK106" s="68"/>
      <c r="AL106" s="68"/>
      <c r="AM106" s="68"/>
      <c r="AN106" s="68"/>
      <c r="AO106" s="68"/>
      <c r="AP106" s="68"/>
      <c r="AQ106" s="68"/>
      <c r="AR106" s="68"/>
      <c r="AS106" s="68"/>
      <c r="AT106" s="68"/>
      <c r="AU106" s="68"/>
      <c r="AV106" s="68"/>
      <c r="AW106" s="68"/>
      <c r="AX106" s="70"/>
      <c r="AY106" s="68"/>
      <c r="AZ106" s="68"/>
      <c r="BA106" s="68"/>
      <c r="BB106" s="68"/>
      <c r="BC106" s="68"/>
      <c r="BD106" s="68"/>
      <c r="BE106" s="68"/>
      <c r="BF106" s="68"/>
      <c r="BG106" s="68"/>
      <c r="BH106" s="68"/>
      <c r="BI106" s="68"/>
      <c r="BJ106" s="68"/>
      <c r="BK106" s="68"/>
      <c r="BL106" s="68"/>
      <c r="BM106" s="68"/>
      <c r="BN106" s="68"/>
      <c r="BO106" s="68"/>
      <c r="BP106" s="68"/>
    </row>
    <row r="107" spans="1:68" x14ac:dyDescent="0.3">
      <c r="A107" s="68"/>
      <c r="D107" s="64">
        <f t="shared" si="9"/>
        <v>5</v>
      </c>
      <c r="H107" s="68"/>
      <c r="I107" s="68"/>
      <c r="J107" s="68"/>
      <c r="K107" s="68"/>
      <c r="L107" s="68"/>
      <c r="M107" s="207"/>
      <c r="N107" s="68"/>
      <c r="O107" s="69"/>
      <c r="P107" s="69"/>
      <c r="Q107" s="68"/>
      <c r="R107" s="68"/>
      <c r="S107" s="68"/>
      <c r="T107" s="68"/>
      <c r="U107" s="70"/>
      <c r="X107" s="70"/>
      <c r="Y107" s="198"/>
      <c r="Z107" s="68"/>
      <c r="AA107" s="68"/>
      <c r="AB107" s="69"/>
      <c r="AC107" s="68"/>
      <c r="AD107" s="68"/>
      <c r="AE107" s="68"/>
      <c r="AF107" s="68"/>
      <c r="AG107" s="68"/>
      <c r="AH107" s="69"/>
      <c r="AI107" s="70"/>
      <c r="AJ107" s="68"/>
      <c r="AK107" s="68"/>
      <c r="AL107" s="68"/>
      <c r="AM107" s="68"/>
      <c r="AN107" s="68"/>
      <c r="AO107" s="68"/>
      <c r="AP107" s="68"/>
      <c r="AQ107" s="68"/>
      <c r="AR107" s="68"/>
      <c r="AS107" s="68"/>
      <c r="AT107" s="68"/>
      <c r="AU107" s="68"/>
      <c r="AV107" s="68"/>
      <c r="AW107" s="68"/>
      <c r="AX107" s="70"/>
      <c r="AY107" s="68"/>
      <c r="AZ107" s="68"/>
      <c r="BA107" s="68"/>
      <c r="BB107" s="68"/>
      <c r="BC107" s="68"/>
      <c r="BD107" s="68"/>
      <c r="BE107" s="68"/>
      <c r="BF107" s="68"/>
      <c r="BG107" s="68"/>
      <c r="BH107" s="68"/>
      <c r="BI107" s="68"/>
      <c r="BJ107" s="68"/>
      <c r="BK107" s="68"/>
      <c r="BL107" s="68"/>
      <c r="BM107" s="68"/>
      <c r="BN107" s="68"/>
      <c r="BO107" s="68"/>
      <c r="BP107" s="68"/>
    </row>
    <row r="108" spans="1:68" x14ac:dyDescent="0.3">
      <c r="A108" s="68"/>
      <c r="D108" s="64">
        <f t="shared" si="9"/>
        <v>5</v>
      </c>
      <c r="H108" s="68"/>
      <c r="I108" s="68"/>
      <c r="J108" s="68"/>
      <c r="K108" s="68"/>
      <c r="L108" s="68"/>
      <c r="M108" s="207"/>
      <c r="N108" s="68"/>
      <c r="O108" s="69"/>
      <c r="P108" s="69"/>
      <c r="Q108" s="68"/>
      <c r="R108" s="68"/>
      <c r="S108" s="68"/>
      <c r="T108" s="68"/>
      <c r="U108" s="70"/>
      <c r="X108" s="70"/>
      <c r="Y108" s="198"/>
      <c r="Z108" s="68"/>
      <c r="AA108" s="68"/>
      <c r="AB108" s="69"/>
      <c r="AC108" s="68"/>
      <c r="AD108" s="68"/>
      <c r="AE108" s="68"/>
      <c r="AF108" s="68"/>
      <c r="AG108" s="68"/>
      <c r="AH108" s="69"/>
      <c r="AI108" s="70"/>
      <c r="AJ108" s="68"/>
      <c r="AK108" s="68"/>
      <c r="AL108" s="68"/>
      <c r="AM108" s="68"/>
      <c r="AN108" s="68"/>
      <c r="AO108" s="68"/>
      <c r="AP108" s="68"/>
      <c r="AQ108" s="68"/>
      <c r="AR108" s="68"/>
      <c r="AS108" s="68"/>
      <c r="AT108" s="68"/>
      <c r="AU108" s="68"/>
      <c r="AV108" s="68"/>
      <c r="AW108" s="68"/>
      <c r="AX108" s="70"/>
      <c r="AY108" s="68"/>
      <c r="AZ108" s="68"/>
      <c r="BA108" s="68"/>
      <c r="BB108" s="68"/>
      <c r="BC108" s="68"/>
      <c r="BD108" s="68"/>
      <c r="BE108" s="68"/>
      <c r="BF108" s="68"/>
      <c r="BG108" s="68"/>
      <c r="BH108" s="68"/>
      <c r="BI108" s="68"/>
      <c r="BJ108" s="68"/>
      <c r="BK108" s="68"/>
      <c r="BL108" s="68"/>
      <c r="BM108" s="68"/>
      <c r="BN108" s="68"/>
      <c r="BO108" s="68"/>
      <c r="BP108" s="68"/>
    </row>
    <row r="109" spans="1:68" x14ac:dyDescent="0.3">
      <c r="A109" s="68"/>
      <c r="D109" s="64">
        <f t="shared" si="9"/>
        <v>3</v>
      </c>
      <c r="H109" s="68"/>
      <c r="I109" s="68"/>
      <c r="J109" s="68"/>
      <c r="K109" s="68"/>
      <c r="L109" s="68"/>
      <c r="M109" s="207"/>
      <c r="N109" s="68"/>
      <c r="O109" s="69"/>
      <c r="P109" s="69"/>
      <c r="Q109" s="68"/>
      <c r="R109" s="68"/>
      <c r="S109" s="68"/>
      <c r="T109" s="68"/>
      <c r="U109" s="70"/>
      <c r="X109" s="70"/>
      <c r="Y109" s="198"/>
      <c r="Z109" s="68"/>
      <c r="AA109" s="68"/>
      <c r="AB109" s="69"/>
      <c r="AC109" s="68"/>
      <c r="AD109" s="68"/>
      <c r="AE109" s="68"/>
      <c r="AF109" s="68"/>
      <c r="AG109" s="68"/>
      <c r="AH109" s="69"/>
      <c r="AI109" s="70"/>
      <c r="AJ109" s="68"/>
      <c r="AK109" s="68"/>
      <c r="AL109" s="68"/>
      <c r="AM109" s="68"/>
      <c r="AN109" s="68"/>
      <c r="AO109" s="68"/>
      <c r="AP109" s="68"/>
      <c r="AQ109" s="68"/>
      <c r="AR109" s="68"/>
      <c r="AS109" s="68"/>
      <c r="AT109" s="68"/>
      <c r="AU109" s="68"/>
      <c r="AV109" s="68"/>
      <c r="AW109" s="68"/>
      <c r="AX109" s="70"/>
      <c r="AY109" s="68"/>
      <c r="AZ109" s="68"/>
      <c r="BA109" s="68"/>
      <c r="BB109" s="68"/>
      <c r="BC109" s="68"/>
      <c r="BD109" s="68"/>
      <c r="BE109" s="68"/>
      <c r="BF109" s="68"/>
      <c r="BG109" s="68"/>
      <c r="BH109" s="68"/>
      <c r="BI109" s="68"/>
      <c r="BJ109" s="68"/>
      <c r="BK109" s="68"/>
      <c r="BL109" s="68"/>
      <c r="BM109" s="68"/>
      <c r="BN109" s="68"/>
      <c r="BO109" s="68"/>
      <c r="BP109" s="68"/>
    </row>
    <row r="110" spans="1:68" x14ac:dyDescent="0.3">
      <c r="A110" s="68"/>
      <c r="D110" s="64">
        <f t="shared" si="9"/>
        <v>1</v>
      </c>
      <c r="H110" s="68"/>
      <c r="I110" s="68"/>
      <c r="J110" s="68"/>
      <c r="K110" s="68"/>
      <c r="L110" s="68"/>
      <c r="M110" s="207"/>
      <c r="N110" s="68"/>
      <c r="O110" s="69"/>
      <c r="P110" s="69"/>
      <c r="Q110" s="68"/>
      <c r="R110" s="68"/>
      <c r="S110" s="68"/>
      <c r="T110" s="68"/>
      <c r="U110" s="70"/>
      <c r="X110" s="70"/>
      <c r="Y110" s="198"/>
      <c r="Z110" s="68"/>
      <c r="AA110" s="68"/>
      <c r="AB110" s="69"/>
      <c r="AC110" s="68"/>
      <c r="AD110" s="68"/>
      <c r="AE110" s="68"/>
      <c r="AF110" s="68"/>
      <c r="AG110" s="68"/>
      <c r="AH110" s="69"/>
      <c r="AI110" s="70"/>
      <c r="AJ110" s="68"/>
      <c r="AK110" s="68"/>
      <c r="AL110" s="68"/>
      <c r="AM110" s="68"/>
      <c r="AN110" s="68"/>
      <c r="AO110" s="68"/>
      <c r="AP110" s="68"/>
      <c r="AQ110" s="68"/>
      <c r="AR110" s="68"/>
      <c r="AS110" s="68"/>
      <c r="AT110" s="68"/>
      <c r="AU110" s="68"/>
      <c r="AV110" s="68"/>
      <c r="AW110" s="68"/>
      <c r="AX110" s="70"/>
      <c r="AY110" s="68"/>
      <c r="AZ110" s="68"/>
      <c r="BA110" s="68"/>
      <c r="BB110" s="68"/>
      <c r="BC110" s="68"/>
      <c r="BD110" s="68"/>
      <c r="BE110" s="68"/>
      <c r="BF110" s="68"/>
      <c r="BG110" s="68"/>
      <c r="BH110" s="68"/>
      <c r="BI110" s="68"/>
      <c r="BJ110" s="68"/>
      <c r="BK110" s="68"/>
      <c r="BL110" s="68"/>
      <c r="BM110" s="68"/>
      <c r="BN110" s="68"/>
      <c r="BO110" s="68"/>
      <c r="BP110" s="68"/>
    </row>
    <row r="111" spans="1:68" x14ac:dyDescent="0.3">
      <c r="A111" s="68"/>
      <c r="D111" s="64">
        <f t="shared" si="9"/>
        <v>1</v>
      </c>
      <c r="H111" s="68"/>
      <c r="I111" s="68"/>
      <c r="J111" s="68"/>
      <c r="K111" s="68"/>
      <c r="L111" s="68"/>
      <c r="M111" s="207"/>
      <c r="N111" s="68"/>
      <c r="O111" s="69"/>
      <c r="P111" s="69"/>
      <c r="Q111" s="68"/>
      <c r="R111" s="68"/>
      <c r="S111" s="68"/>
      <c r="T111" s="68"/>
      <c r="U111" s="70"/>
      <c r="X111" s="70"/>
      <c r="Y111" s="198"/>
      <c r="Z111" s="68"/>
      <c r="AA111" s="68"/>
      <c r="AB111" s="69"/>
      <c r="AC111" s="68"/>
      <c r="AD111" s="68"/>
      <c r="AE111" s="68"/>
      <c r="AF111" s="68"/>
      <c r="AG111" s="68"/>
      <c r="AH111" s="69"/>
      <c r="AI111" s="70"/>
      <c r="AJ111" s="68"/>
      <c r="AK111" s="68"/>
      <c r="AL111" s="68"/>
      <c r="AM111" s="68"/>
      <c r="AN111" s="68"/>
      <c r="AO111" s="68"/>
      <c r="AP111" s="68"/>
      <c r="AQ111" s="68"/>
      <c r="AR111" s="68"/>
      <c r="AS111" s="68"/>
      <c r="AT111" s="68"/>
      <c r="AU111" s="68"/>
      <c r="AV111" s="68"/>
      <c r="AW111" s="68"/>
      <c r="AX111" s="70"/>
      <c r="AY111" s="68"/>
      <c r="AZ111" s="68"/>
      <c r="BA111" s="68"/>
      <c r="BB111" s="68"/>
      <c r="BC111" s="68"/>
      <c r="BD111" s="68"/>
      <c r="BE111" s="68"/>
      <c r="BF111" s="68"/>
      <c r="BG111" s="68"/>
      <c r="BH111" s="68"/>
      <c r="BI111" s="68"/>
      <c r="BJ111" s="68"/>
      <c r="BK111" s="68"/>
      <c r="BL111" s="68"/>
      <c r="BM111" s="68"/>
      <c r="BN111" s="68"/>
      <c r="BO111" s="68"/>
      <c r="BP111" s="68"/>
    </row>
    <row r="112" spans="1:68" x14ac:dyDescent="0.3">
      <c r="A112" s="68"/>
      <c r="D112" s="64">
        <f t="shared" si="9"/>
        <v>5</v>
      </c>
      <c r="H112" s="68"/>
      <c r="I112" s="68"/>
      <c r="J112" s="68"/>
      <c r="K112" s="68"/>
      <c r="L112" s="68"/>
      <c r="M112" s="207"/>
      <c r="N112" s="68"/>
      <c r="O112" s="69"/>
      <c r="P112" s="69"/>
      <c r="Q112" s="68"/>
      <c r="R112" s="68"/>
      <c r="S112" s="68"/>
      <c r="T112" s="68"/>
      <c r="U112" s="70"/>
      <c r="X112" s="70"/>
      <c r="Y112" s="198"/>
      <c r="Z112" s="68"/>
      <c r="AA112" s="68"/>
      <c r="AB112" s="69"/>
      <c r="AC112" s="68"/>
      <c r="AD112" s="68"/>
      <c r="AE112" s="68"/>
      <c r="AF112" s="68"/>
      <c r="AG112" s="68"/>
      <c r="AH112" s="69"/>
      <c r="AI112" s="70"/>
      <c r="AJ112" s="68"/>
      <c r="AK112" s="68"/>
      <c r="AL112" s="68"/>
      <c r="AM112" s="68"/>
      <c r="AN112" s="68"/>
      <c r="AO112" s="68"/>
      <c r="AP112" s="68"/>
      <c r="AQ112" s="68"/>
      <c r="AR112" s="68"/>
      <c r="AS112" s="68"/>
      <c r="AT112" s="68"/>
      <c r="AU112" s="68"/>
      <c r="AV112" s="68"/>
      <c r="AW112" s="68"/>
      <c r="AX112" s="70"/>
      <c r="AY112" s="68"/>
      <c r="AZ112" s="68"/>
      <c r="BA112" s="68"/>
      <c r="BB112" s="68"/>
      <c r="BC112" s="68"/>
      <c r="BD112" s="68"/>
      <c r="BE112" s="68"/>
      <c r="BF112" s="68"/>
      <c r="BG112" s="68"/>
      <c r="BH112" s="68"/>
      <c r="BI112" s="68"/>
      <c r="BJ112" s="68"/>
      <c r="BK112" s="68"/>
      <c r="BL112" s="68"/>
      <c r="BM112" s="68"/>
      <c r="BN112" s="68"/>
      <c r="BO112" s="68"/>
      <c r="BP112" s="68"/>
    </row>
    <row r="113" spans="1:68" x14ac:dyDescent="0.3">
      <c r="A113" s="68"/>
      <c r="D113" s="64">
        <f t="shared" si="9"/>
        <v>5</v>
      </c>
      <c r="H113" s="68"/>
      <c r="I113" s="68"/>
      <c r="J113" s="68"/>
      <c r="K113" s="68"/>
      <c r="L113" s="68"/>
      <c r="M113" s="207"/>
      <c r="N113" s="68"/>
      <c r="O113" s="69"/>
      <c r="P113" s="69"/>
      <c r="Q113" s="68"/>
      <c r="R113" s="68"/>
      <c r="S113" s="68"/>
      <c r="T113" s="68"/>
      <c r="U113" s="70"/>
      <c r="X113" s="70"/>
      <c r="Y113" s="198"/>
      <c r="Z113" s="68"/>
      <c r="AA113" s="68"/>
      <c r="AB113" s="69"/>
      <c r="AC113" s="68"/>
      <c r="AD113" s="68"/>
      <c r="AE113" s="68"/>
      <c r="AF113" s="68"/>
      <c r="AG113" s="68"/>
      <c r="AH113" s="69"/>
      <c r="AI113" s="70"/>
      <c r="AJ113" s="68"/>
      <c r="AK113" s="68"/>
      <c r="AL113" s="68"/>
      <c r="AM113" s="68"/>
      <c r="AN113" s="68"/>
      <c r="AO113" s="68"/>
      <c r="AP113" s="68"/>
      <c r="AQ113" s="68"/>
      <c r="AR113" s="68"/>
      <c r="AS113" s="68"/>
      <c r="AT113" s="68"/>
      <c r="AU113" s="68"/>
      <c r="AV113" s="68"/>
      <c r="AW113" s="68"/>
      <c r="AX113" s="70"/>
      <c r="AY113" s="68"/>
      <c r="AZ113" s="68"/>
      <c r="BA113" s="68"/>
      <c r="BB113" s="68"/>
      <c r="BC113" s="68"/>
      <c r="BD113" s="68"/>
      <c r="BE113" s="68"/>
      <c r="BF113" s="68"/>
      <c r="BG113" s="68"/>
      <c r="BH113" s="68"/>
      <c r="BI113" s="68"/>
      <c r="BJ113" s="68"/>
      <c r="BK113" s="68"/>
      <c r="BL113" s="68"/>
      <c r="BM113" s="68"/>
      <c r="BN113" s="68"/>
      <c r="BO113" s="68"/>
      <c r="BP113" s="68"/>
    </row>
    <row r="114" spans="1:68" x14ac:dyDescent="0.3">
      <c r="A114" s="68"/>
      <c r="D114" s="64">
        <f t="shared" si="9"/>
        <v>1</v>
      </c>
      <c r="H114" s="68"/>
      <c r="I114" s="68"/>
      <c r="J114" s="68"/>
      <c r="K114" s="68"/>
      <c r="L114" s="68"/>
      <c r="M114" s="207"/>
      <c r="N114" s="68"/>
      <c r="O114" s="69"/>
      <c r="P114" s="69"/>
      <c r="Q114" s="68"/>
      <c r="R114" s="68"/>
      <c r="S114" s="68"/>
      <c r="T114" s="68"/>
      <c r="U114" s="70"/>
      <c r="X114" s="70"/>
      <c r="Y114" s="198"/>
      <c r="Z114" s="68"/>
      <c r="AA114" s="68"/>
      <c r="AB114" s="69"/>
      <c r="AC114" s="68"/>
      <c r="AD114" s="68"/>
      <c r="AE114" s="68"/>
      <c r="AF114" s="68"/>
      <c r="AG114" s="68"/>
      <c r="AH114" s="69"/>
      <c r="AI114" s="70"/>
      <c r="AJ114" s="68"/>
      <c r="AK114" s="68"/>
      <c r="AL114" s="68"/>
      <c r="AM114" s="68"/>
      <c r="AN114" s="68"/>
      <c r="AO114" s="68"/>
      <c r="AP114" s="68"/>
      <c r="AQ114" s="68"/>
      <c r="AR114" s="68"/>
      <c r="AS114" s="68"/>
      <c r="AT114" s="68"/>
      <c r="AU114" s="68"/>
      <c r="AV114" s="68"/>
      <c r="AW114" s="68"/>
      <c r="AX114" s="70"/>
      <c r="AY114" s="68"/>
      <c r="AZ114" s="68"/>
      <c r="BA114" s="68"/>
      <c r="BB114" s="68"/>
      <c r="BC114" s="68"/>
      <c r="BD114" s="68"/>
      <c r="BE114" s="68"/>
      <c r="BF114" s="68"/>
      <c r="BG114" s="68"/>
      <c r="BH114" s="68"/>
      <c r="BI114" s="68"/>
      <c r="BJ114" s="68"/>
      <c r="BK114" s="68"/>
      <c r="BL114" s="68"/>
      <c r="BM114" s="68"/>
      <c r="BN114" s="68"/>
      <c r="BO114" s="68"/>
      <c r="BP114" s="68"/>
    </row>
    <row r="115" spans="1:68" x14ac:dyDescent="0.3">
      <c r="A115" s="68"/>
      <c r="D115" s="64">
        <f t="shared" si="9"/>
        <v>1</v>
      </c>
      <c r="H115" s="68"/>
      <c r="I115" s="68"/>
      <c r="J115" s="68"/>
      <c r="K115" s="68"/>
      <c r="L115" s="68"/>
      <c r="M115" s="207"/>
      <c r="N115" s="68"/>
      <c r="O115" s="69"/>
      <c r="P115" s="69"/>
      <c r="Q115" s="68"/>
      <c r="R115" s="68"/>
      <c r="S115" s="68"/>
      <c r="T115" s="68"/>
      <c r="U115" s="70"/>
      <c r="X115" s="70"/>
      <c r="Y115" s="198"/>
      <c r="Z115" s="68"/>
      <c r="AA115" s="68"/>
      <c r="AB115" s="69"/>
      <c r="AC115" s="68"/>
      <c r="AD115" s="68"/>
      <c r="AE115" s="68"/>
      <c r="AF115" s="68"/>
      <c r="AG115" s="68"/>
      <c r="AH115" s="69"/>
      <c r="AI115" s="70"/>
      <c r="AJ115" s="68"/>
      <c r="AK115" s="68"/>
      <c r="AL115" s="68"/>
      <c r="AM115" s="68"/>
      <c r="AN115" s="68"/>
      <c r="AO115" s="68"/>
      <c r="AP115" s="68"/>
      <c r="AQ115" s="68"/>
      <c r="AR115" s="68"/>
      <c r="AS115" s="68"/>
      <c r="AT115" s="68"/>
      <c r="AU115" s="68"/>
      <c r="AV115" s="68"/>
      <c r="AW115" s="68"/>
      <c r="AX115" s="70"/>
      <c r="AY115" s="68"/>
      <c r="AZ115" s="68"/>
      <c r="BA115" s="68"/>
      <c r="BB115" s="68"/>
      <c r="BC115" s="68"/>
      <c r="BD115" s="68"/>
      <c r="BE115" s="68"/>
      <c r="BF115" s="68"/>
      <c r="BG115" s="68"/>
      <c r="BH115" s="68"/>
      <c r="BI115" s="68"/>
      <c r="BJ115" s="68"/>
      <c r="BK115" s="68"/>
      <c r="BL115" s="68"/>
      <c r="BM115" s="68"/>
      <c r="BN115" s="68"/>
      <c r="BO115" s="68"/>
      <c r="BP115" s="68"/>
    </row>
    <row r="116" spans="1:68" x14ac:dyDescent="0.3">
      <c r="A116" s="68"/>
      <c r="D116" s="77"/>
      <c r="H116" s="68"/>
      <c r="I116" s="68"/>
      <c r="J116" s="68"/>
      <c r="K116" s="68"/>
      <c r="L116" s="68"/>
      <c r="M116" s="207"/>
      <c r="N116" s="68"/>
      <c r="O116" s="69"/>
      <c r="P116" s="69"/>
      <c r="Q116" s="68"/>
      <c r="R116" s="68"/>
      <c r="S116" s="68"/>
      <c r="T116" s="68"/>
      <c r="U116" s="70"/>
      <c r="X116" s="70"/>
      <c r="Y116" s="198"/>
      <c r="Z116" s="68"/>
      <c r="AA116" s="68"/>
      <c r="AB116" s="69"/>
      <c r="AC116" s="68"/>
      <c r="AD116" s="68"/>
      <c r="AE116" s="68"/>
      <c r="AF116" s="68"/>
      <c r="AG116" s="68"/>
      <c r="AH116" s="69"/>
      <c r="AI116" s="70"/>
      <c r="AJ116" s="68"/>
      <c r="AK116" s="68"/>
      <c r="AL116" s="68"/>
      <c r="AM116" s="68"/>
      <c r="AN116" s="68"/>
      <c r="AO116" s="68"/>
      <c r="AP116" s="68"/>
      <c r="AQ116" s="68"/>
      <c r="AR116" s="68"/>
      <c r="AS116" s="68"/>
      <c r="AT116" s="68"/>
      <c r="AU116" s="68"/>
      <c r="AV116" s="68"/>
      <c r="AW116" s="68"/>
      <c r="AX116" s="70"/>
      <c r="AY116" s="68"/>
      <c r="AZ116" s="68"/>
      <c r="BA116" s="68"/>
      <c r="BB116" s="68"/>
      <c r="BC116" s="68"/>
      <c r="BD116" s="68"/>
      <c r="BE116" s="68"/>
      <c r="BF116" s="68"/>
      <c r="BG116" s="68"/>
      <c r="BH116" s="68"/>
      <c r="BI116" s="68"/>
      <c r="BJ116" s="68"/>
      <c r="BK116" s="68"/>
      <c r="BL116" s="68"/>
      <c r="BM116" s="68"/>
      <c r="BN116" s="68"/>
      <c r="BO116" s="68"/>
      <c r="BP116" s="68"/>
    </row>
    <row r="117" spans="1:68" x14ac:dyDescent="0.3">
      <c r="A117" s="68"/>
      <c r="D117" s="78"/>
      <c r="H117" s="68"/>
      <c r="I117" s="68"/>
      <c r="J117" s="68"/>
      <c r="K117" s="68"/>
      <c r="L117" s="68"/>
      <c r="M117" s="207"/>
      <c r="N117" s="68"/>
      <c r="O117" s="69"/>
      <c r="P117" s="69"/>
      <c r="Q117" s="68"/>
      <c r="R117" s="68"/>
      <c r="S117" s="68"/>
      <c r="T117" s="68"/>
      <c r="U117" s="70"/>
      <c r="X117" s="70"/>
      <c r="Y117" s="198"/>
      <c r="Z117" s="68"/>
      <c r="AA117" s="68"/>
      <c r="AB117" s="69"/>
      <c r="AC117" s="68"/>
      <c r="AD117" s="68"/>
      <c r="AE117" s="68"/>
      <c r="AF117" s="68"/>
      <c r="AG117" s="68"/>
      <c r="AH117" s="69"/>
      <c r="AI117" s="70"/>
      <c r="AJ117" s="68"/>
      <c r="AK117" s="68"/>
      <c r="AL117" s="68"/>
      <c r="AM117" s="68"/>
      <c r="AN117" s="68"/>
      <c r="AO117" s="68"/>
      <c r="AP117" s="68"/>
      <c r="AQ117" s="68"/>
      <c r="AR117" s="68"/>
      <c r="AS117" s="68"/>
      <c r="AT117" s="68"/>
      <c r="AU117" s="68"/>
      <c r="AV117" s="68"/>
      <c r="AW117" s="68"/>
      <c r="AX117" s="70"/>
      <c r="AY117" s="68"/>
      <c r="AZ117" s="68"/>
      <c r="BA117" s="68"/>
      <c r="BB117" s="68"/>
      <c r="BC117" s="68"/>
      <c r="BD117" s="68"/>
      <c r="BE117" s="68"/>
      <c r="BF117" s="68"/>
      <c r="BG117" s="68"/>
      <c r="BH117" s="68"/>
      <c r="BI117" s="68"/>
      <c r="BJ117" s="68"/>
      <c r="BK117" s="68"/>
      <c r="BL117" s="68"/>
      <c r="BM117" s="68"/>
      <c r="BN117" s="68"/>
      <c r="BO117" s="68"/>
      <c r="BP117" s="68"/>
    </row>
    <row r="118" spans="1:68" x14ac:dyDescent="0.3">
      <c r="A118" s="68"/>
      <c r="D118" s="79" t="s">
        <v>208</v>
      </c>
      <c r="H118" s="68"/>
      <c r="I118" s="68"/>
      <c r="J118" s="68"/>
      <c r="K118" s="68"/>
      <c r="L118" s="68"/>
      <c r="M118" s="207"/>
      <c r="N118" s="68"/>
      <c r="O118" s="69"/>
      <c r="P118" s="69"/>
      <c r="Q118" s="68"/>
      <c r="R118" s="68"/>
      <c r="S118" s="68"/>
      <c r="T118" s="68"/>
      <c r="U118" s="70"/>
      <c r="X118" s="70"/>
      <c r="Y118" s="198"/>
      <c r="Z118" s="68"/>
      <c r="AA118" s="68"/>
      <c r="AB118" s="69"/>
      <c r="AC118" s="68"/>
      <c r="AD118" s="68"/>
      <c r="AE118" s="68"/>
      <c r="AF118" s="68"/>
      <c r="AG118" s="68"/>
      <c r="AH118" s="69"/>
      <c r="AI118" s="70"/>
      <c r="AJ118" s="68"/>
      <c r="AK118" s="68"/>
      <c r="AL118" s="68"/>
      <c r="AM118" s="68"/>
      <c r="AN118" s="68"/>
      <c r="AO118" s="68"/>
      <c r="AP118" s="68"/>
      <c r="AQ118" s="68"/>
      <c r="AR118" s="68"/>
      <c r="AS118" s="68"/>
      <c r="AT118" s="68"/>
      <c r="AU118" s="68"/>
      <c r="AV118" s="68"/>
      <c r="AW118" s="68"/>
      <c r="AX118" s="70"/>
      <c r="AY118" s="68"/>
      <c r="AZ118" s="68"/>
      <c r="BA118" s="68"/>
      <c r="BB118" s="68"/>
      <c r="BC118" s="68"/>
      <c r="BD118" s="68"/>
      <c r="BE118" s="68"/>
      <c r="BF118" s="68"/>
      <c r="BG118" s="68"/>
      <c r="BH118" s="68"/>
      <c r="BI118" s="68"/>
      <c r="BJ118" s="68"/>
      <c r="BK118" s="68"/>
      <c r="BL118" s="68"/>
      <c r="BM118" s="68"/>
      <c r="BN118" s="68"/>
      <c r="BO118" s="68"/>
      <c r="BP118" s="68"/>
    </row>
    <row r="119" spans="1:68" x14ac:dyDescent="0.3">
      <c r="A119" s="68"/>
      <c r="D119" s="80">
        <f t="shared" ref="D119:D150" si="10">5-D65</f>
        <v>4</v>
      </c>
      <c r="H119" s="68"/>
      <c r="I119" s="68"/>
      <c r="J119" s="68"/>
      <c r="K119" s="68"/>
      <c r="L119" s="68"/>
      <c r="M119" s="207"/>
      <c r="N119" s="68"/>
      <c r="O119" s="69"/>
      <c r="P119" s="69"/>
      <c r="Q119" s="68"/>
      <c r="R119" s="68"/>
      <c r="S119" s="68"/>
      <c r="T119" s="68"/>
      <c r="U119" s="70"/>
      <c r="X119" s="70"/>
      <c r="Y119" s="198"/>
      <c r="Z119" s="68"/>
      <c r="AA119" s="68"/>
      <c r="AB119" s="69"/>
      <c r="AC119" s="68"/>
      <c r="AD119" s="68"/>
      <c r="AE119" s="68"/>
      <c r="AF119" s="68"/>
      <c r="AG119" s="68"/>
      <c r="AH119" s="69"/>
      <c r="AI119" s="70"/>
      <c r="AJ119" s="68"/>
      <c r="AK119" s="68"/>
      <c r="AL119" s="68"/>
      <c r="AM119" s="68"/>
      <c r="AN119" s="68"/>
      <c r="AO119" s="68"/>
      <c r="AP119" s="68"/>
      <c r="AQ119" s="68"/>
      <c r="AR119" s="68"/>
      <c r="AS119" s="68"/>
      <c r="AT119" s="68"/>
      <c r="AU119" s="68"/>
      <c r="AV119" s="68"/>
      <c r="AW119" s="68"/>
      <c r="AX119" s="70"/>
      <c r="AY119" s="68"/>
      <c r="AZ119" s="68"/>
      <c r="BA119" s="68"/>
      <c r="BB119" s="68"/>
      <c r="BC119" s="68"/>
      <c r="BD119" s="68"/>
      <c r="BE119" s="68"/>
      <c r="BF119" s="68"/>
      <c r="BG119" s="68"/>
      <c r="BH119" s="68"/>
      <c r="BI119" s="68"/>
      <c r="BJ119" s="68"/>
      <c r="BK119" s="68"/>
      <c r="BL119" s="68"/>
      <c r="BM119" s="68"/>
      <c r="BN119" s="68"/>
      <c r="BO119" s="68"/>
      <c r="BP119" s="68"/>
    </row>
    <row r="120" spans="1:68" x14ac:dyDescent="0.3">
      <c r="A120" s="68"/>
      <c r="D120" s="80">
        <f t="shared" si="10"/>
        <v>4</v>
      </c>
      <c r="H120" s="68"/>
      <c r="I120" s="68"/>
      <c r="J120" s="68"/>
      <c r="K120" s="68"/>
      <c r="L120" s="68"/>
      <c r="M120" s="207"/>
      <c r="N120" s="68"/>
      <c r="O120" s="69"/>
      <c r="P120" s="69"/>
      <c r="Q120" s="68"/>
      <c r="R120" s="68"/>
      <c r="S120" s="68"/>
      <c r="T120" s="68"/>
      <c r="U120" s="70"/>
      <c r="X120" s="70"/>
      <c r="Y120" s="198"/>
      <c r="Z120" s="68"/>
      <c r="AA120" s="68"/>
      <c r="AB120" s="69"/>
      <c r="AC120" s="68"/>
      <c r="AD120" s="68"/>
      <c r="AE120" s="68"/>
      <c r="AF120" s="68"/>
      <c r="AG120" s="68"/>
      <c r="AH120" s="69"/>
      <c r="AI120" s="70"/>
      <c r="AJ120" s="68"/>
      <c r="AK120" s="68"/>
      <c r="AL120" s="68"/>
      <c r="AM120" s="68"/>
      <c r="AN120" s="68"/>
      <c r="AO120" s="68"/>
      <c r="AP120" s="68"/>
      <c r="AQ120" s="68"/>
      <c r="AR120" s="68"/>
      <c r="AS120" s="68"/>
      <c r="AT120" s="68"/>
      <c r="AU120" s="68"/>
      <c r="AV120" s="68"/>
      <c r="AW120" s="68"/>
      <c r="AX120" s="70"/>
      <c r="AY120" s="68"/>
      <c r="AZ120" s="68"/>
      <c r="BA120" s="68"/>
      <c r="BB120" s="68"/>
      <c r="BC120" s="68"/>
      <c r="BD120" s="68"/>
      <c r="BE120" s="68"/>
      <c r="BF120" s="68"/>
      <c r="BG120" s="68"/>
      <c r="BH120" s="68"/>
      <c r="BI120" s="68"/>
      <c r="BJ120" s="68"/>
      <c r="BK120" s="68"/>
      <c r="BL120" s="68"/>
      <c r="BM120" s="68"/>
      <c r="BN120" s="68"/>
      <c r="BO120" s="68"/>
      <c r="BP120" s="68"/>
    </row>
    <row r="121" spans="1:68" x14ac:dyDescent="0.3">
      <c r="A121" s="68"/>
      <c r="D121" s="80">
        <f t="shared" si="10"/>
        <v>0</v>
      </c>
      <c r="H121" s="68"/>
      <c r="I121" s="68"/>
      <c r="J121" s="68"/>
      <c r="K121" s="68"/>
      <c r="L121" s="68"/>
      <c r="M121" s="207"/>
      <c r="N121" s="68"/>
      <c r="O121" s="69"/>
      <c r="P121" s="69"/>
      <c r="Q121" s="68"/>
      <c r="R121" s="68"/>
      <c r="S121" s="68"/>
      <c r="T121" s="68"/>
      <c r="U121" s="70"/>
      <c r="X121" s="70"/>
      <c r="Y121" s="198"/>
      <c r="Z121" s="68"/>
      <c r="AA121" s="68"/>
      <c r="AB121" s="69"/>
      <c r="AC121" s="68"/>
      <c r="AD121" s="68"/>
      <c r="AE121" s="68"/>
      <c r="AF121" s="68"/>
      <c r="AG121" s="68"/>
      <c r="AH121" s="69"/>
      <c r="AI121" s="70"/>
      <c r="AJ121" s="68"/>
      <c r="AK121" s="68"/>
      <c r="AL121" s="68"/>
      <c r="AM121" s="68"/>
      <c r="AN121" s="68"/>
      <c r="AO121" s="68"/>
      <c r="AP121" s="68"/>
      <c r="AQ121" s="68"/>
      <c r="AR121" s="68"/>
      <c r="AS121" s="68"/>
      <c r="AT121" s="68"/>
      <c r="AU121" s="68"/>
      <c r="AV121" s="68"/>
      <c r="AW121" s="68"/>
      <c r="AX121" s="70"/>
      <c r="AY121" s="68"/>
      <c r="AZ121" s="68"/>
      <c r="BA121" s="68"/>
      <c r="BB121" s="68"/>
      <c r="BC121" s="68"/>
      <c r="BD121" s="68"/>
      <c r="BE121" s="68"/>
      <c r="BF121" s="68"/>
      <c r="BG121" s="68"/>
      <c r="BH121" s="68"/>
      <c r="BI121" s="68"/>
      <c r="BJ121" s="68"/>
      <c r="BK121" s="68"/>
      <c r="BL121" s="68"/>
      <c r="BM121" s="68"/>
      <c r="BN121" s="68"/>
      <c r="BO121" s="68"/>
      <c r="BP121" s="68"/>
    </row>
    <row r="122" spans="1:68" x14ac:dyDescent="0.3">
      <c r="A122" s="68"/>
      <c r="D122" s="80">
        <f t="shared" si="10"/>
        <v>3</v>
      </c>
      <c r="H122" s="68"/>
      <c r="I122" s="68"/>
      <c r="J122" s="68"/>
      <c r="K122" s="68"/>
      <c r="L122" s="68"/>
      <c r="M122" s="207"/>
      <c r="N122" s="68"/>
      <c r="O122" s="69"/>
      <c r="P122" s="69"/>
      <c r="Q122" s="68"/>
      <c r="R122" s="68"/>
      <c r="S122" s="68"/>
      <c r="T122" s="68"/>
      <c r="U122" s="70"/>
      <c r="X122" s="70"/>
      <c r="Y122" s="198"/>
      <c r="Z122" s="68"/>
      <c r="AA122" s="68"/>
      <c r="AB122" s="69"/>
      <c r="AC122" s="68"/>
      <c r="AD122" s="68"/>
      <c r="AE122" s="68"/>
      <c r="AF122" s="68"/>
      <c r="AG122" s="68"/>
      <c r="AH122" s="69"/>
      <c r="AI122" s="70"/>
      <c r="AJ122" s="68"/>
      <c r="AK122" s="68"/>
      <c r="AL122" s="68"/>
      <c r="AM122" s="68"/>
      <c r="AN122" s="68"/>
      <c r="AO122" s="68"/>
      <c r="AP122" s="68"/>
      <c r="AQ122" s="68"/>
      <c r="AR122" s="68"/>
      <c r="AS122" s="68"/>
      <c r="AT122" s="68"/>
      <c r="AU122" s="68"/>
      <c r="AV122" s="68"/>
      <c r="AW122" s="68"/>
      <c r="AX122" s="70"/>
      <c r="AY122" s="68"/>
      <c r="AZ122" s="68"/>
      <c r="BA122" s="68"/>
      <c r="BB122" s="68"/>
      <c r="BC122" s="68"/>
      <c r="BD122" s="68"/>
      <c r="BE122" s="68"/>
      <c r="BF122" s="68"/>
      <c r="BG122" s="68"/>
      <c r="BH122" s="68"/>
      <c r="BI122" s="68"/>
      <c r="BJ122" s="68"/>
      <c r="BK122" s="68"/>
      <c r="BL122" s="68"/>
      <c r="BM122" s="68"/>
      <c r="BN122" s="68"/>
      <c r="BO122" s="68"/>
      <c r="BP122" s="68"/>
    </row>
    <row r="123" spans="1:68" x14ac:dyDescent="0.3">
      <c r="A123" s="68"/>
      <c r="D123" s="80">
        <f t="shared" si="10"/>
        <v>2</v>
      </c>
      <c r="H123" s="68"/>
      <c r="I123" s="68"/>
      <c r="J123" s="68"/>
      <c r="K123" s="68"/>
      <c r="L123" s="68"/>
      <c r="M123" s="207"/>
      <c r="N123" s="68"/>
      <c r="O123" s="69"/>
      <c r="P123" s="69"/>
      <c r="Q123" s="68"/>
      <c r="R123" s="68"/>
      <c r="S123" s="68"/>
      <c r="T123" s="68"/>
      <c r="U123" s="70"/>
      <c r="X123" s="70"/>
      <c r="Y123" s="198"/>
      <c r="Z123" s="68"/>
      <c r="AA123" s="68"/>
      <c r="AB123" s="69"/>
      <c r="AC123" s="68"/>
      <c r="AD123" s="68"/>
      <c r="AE123" s="68"/>
      <c r="AF123" s="68"/>
      <c r="AG123" s="68"/>
      <c r="AH123" s="69"/>
      <c r="AI123" s="70"/>
      <c r="AJ123" s="68"/>
      <c r="AK123" s="68"/>
      <c r="AL123" s="68"/>
      <c r="AM123" s="68"/>
      <c r="AN123" s="68"/>
      <c r="AO123" s="68"/>
      <c r="AP123" s="68"/>
      <c r="AQ123" s="68"/>
      <c r="AR123" s="68"/>
      <c r="AS123" s="68"/>
      <c r="AT123" s="68"/>
      <c r="AU123" s="68"/>
      <c r="AV123" s="68"/>
      <c r="AW123" s="68"/>
      <c r="AX123" s="70"/>
      <c r="AY123" s="68"/>
      <c r="AZ123" s="68"/>
      <c r="BA123" s="68"/>
      <c r="BB123" s="68"/>
      <c r="BC123" s="68"/>
      <c r="BD123" s="68"/>
      <c r="BE123" s="68"/>
      <c r="BF123" s="68"/>
      <c r="BG123" s="68"/>
      <c r="BH123" s="68"/>
      <c r="BI123" s="68"/>
      <c r="BJ123" s="68"/>
      <c r="BK123" s="68"/>
      <c r="BL123" s="68"/>
      <c r="BM123" s="68"/>
      <c r="BN123" s="68"/>
      <c r="BO123" s="68"/>
      <c r="BP123" s="68"/>
    </row>
    <row r="124" spans="1:68" x14ac:dyDescent="0.3">
      <c r="A124" s="68"/>
      <c r="D124" s="80">
        <f t="shared" si="10"/>
        <v>2</v>
      </c>
      <c r="H124" s="68"/>
      <c r="I124" s="68"/>
      <c r="J124" s="68"/>
      <c r="K124" s="68"/>
      <c r="L124" s="68"/>
      <c r="M124" s="207"/>
      <c r="N124" s="68"/>
      <c r="O124" s="69"/>
      <c r="P124" s="69"/>
      <c r="Q124" s="68"/>
      <c r="R124" s="68"/>
      <c r="S124" s="68"/>
      <c r="T124" s="68"/>
      <c r="U124" s="70"/>
      <c r="X124" s="70"/>
      <c r="Y124" s="198"/>
      <c r="Z124" s="68"/>
      <c r="AA124" s="68"/>
      <c r="AB124" s="69"/>
      <c r="AC124" s="68"/>
      <c r="AD124" s="68"/>
      <c r="AE124" s="68"/>
      <c r="AF124" s="68"/>
      <c r="AG124" s="68"/>
      <c r="AH124" s="69"/>
      <c r="AI124" s="70"/>
      <c r="AJ124" s="68"/>
      <c r="AK124" s="68"/>
      <c r="AL124" s="68"/>
      <c r="AM124" s="68"/>
      <c r="AN124" s="68"/>
      <c r="AO124" s="68"/>
      <c r="AP124" s="68"/>
      <c r="AQ124" s="68"/>
      <c r="AR124" s="68"/>
      <c r="AS124" s="68"/>
      <c r="AT124" s="68"/>
      <c r="AU124" s="68"/>
      <c r="AV124" s="68"/>
      <c r="AW124" s="68"/>
      <c r="AX124" s="70"/>
      <c r="AY124" s="68"/>
      <c r="AZ124" s="68"/>
      <c r="BA124" s="68"/>
      <c r="BB124" s="68"/>
      <c r="BC124" s="68"/>
      <c r="BD124" s="68"/>
      <c r="BE124" s="68"/>
      <c r="BF124" s="68"/>
      <c r="BG124" s="68"/>
      <c r="BH124" s="68"/>
      <c r="BI124" s="68"/>
      <c r="BJ124" s="68"/>
      <c r="BK124" s="68"/>
      <c r="BL124" s="68"/>
      <c r="BM124" s="68"/>
      <c r="BN124" s="68"/>
      <c r="BO124" s="68"/>
      <c r="BP124" s="68"/>
    </row>
    <row r="125" spans="1:68" x14ac:dyDescent="0.3">
      <c r="A125" s="68"/>
      <c r="D125" s="80">
        <f t="shared" si="10"/>
        <v>4</v>
      </c>
      <c r="H125" s="68"/>
      <c r="I125" s="68"/>
      <c r="J125" s="68"/>
      <c r="K125" s="68"/>
      <c r="L125" s="68"/>
      <c r="M125" s="207"/>
      <c r="N125" s="68"/>
      <c r="O125" s="69"/>
      <c r="P125" s="69"/>
      <c r="Q125" s="68"/>
      <c r="R125" s="68"/>
      <c r="S125" s="68"/>
      <c r="T125" s="68"/>
      <c r="U125" s="70"/>
      <c r="X125" s="70"/>
      <c r="Y125" s="198"/>
      <c r="Z125" s="68"/>
      <c r="AA125" s="68"/>
      <c r="AB125" s="69"/>
      <c r="AC125" s="68"/>
      <c r="AD125" s="68"/>
      <c r="AE125" s="68"/>
      <c r="AF125" s="68"/>
      <c r="AG125" s="68"/>
      <c r="AH125" s="69"/>
      <c r="AI125" s="70"/>
      <c r="AJ125" s="68"/>
      <c r="AK125" s="68"/>
      <c r="AL125" s="68"/>
      <c r="AM125" s="68"/>
      <c r="AN125" s="68"/>
      <c r="AO125" s="68"/>
      <c r="AP125" s="68"/>
      <c r="AQ125" s="68"/>
      <c r="AR125" s="68"/>
      <c r="AS125" s="68"/>
      <c r="AT125" s="68"/>
      <c r="AU125" s="68"/>
      <c r="AV125" s="68"/>
      <c r="AW125" s="68"/>
      <c r="AX125" s="70"/>
      <c r="AY125" s="68"/>
      <c r="AZ125" s="68"/>
      <c r="BA125" s="68"/>
      <c r="BB125" s="68"/>
      <c r="BC125" s="68"/>
      <c r="BD125" s="68"/>
      <c r="BE125" s="68"/>
      <c r="BF125" s="68"/>
      <c r="BG125" s="68"/>
      <c r="BH125" s="68"/>
      <c r="BI125" s="68"/>
      <c r="BJ125" s="68"/>
      <c r="BK125" s="68"/>
      <c r="BL125" s="68"/>
      <c r="BM125" s="68"/>
      <c r="BN125" s="68"/>
      <c r="BO125" s="68"/>
      <c r="BP125" s="68"/>
    </row>
    <row r="126" spans="1:68" x14ac:dyDescent="0.3">
      <c r="A126" s="68"/>
      <c r="D126" s="80">
        <f t="shared" si="10"/>
        <v>4</v>
      </c>
      <c r="H126" s="68"/>
      <c r="I126" s="68"/>
      <c r="J126" s="68"/>
      <c r="K126" s="68"/>
      <c r="L126" s="68"/>
      <c r="M126" s="207"/>
      <c r="N126" s="68"/>
      <c r="O126" s="69"/>
      <c r="P126" s="69"/>
      <c r="Q126" s="68"/>
      <c r="R126" s="68"/>
      <c r="S126" s="68"/>
      <c r="T126" s="68"/>
      <c r="U126" s="70"/>
      <c r="X126" s="70"/>
      <c r="Y126" s="198"/>
      <c r="Z126" s="68"/>
      <c r="AA126" s="68"/>
      <c r="AB126" s="69"/>
      <c r="AC126" s="68"/>
      <c r="AD126" s="68"/>
      <c r="AE126" s="68"/>
      <c r="AF126" s="68"/>
      <c r="AG126" s="68"/>
      <c r="AH126" s="69"/>
      <c r="AI126" s="70"/>
      <c r="AJ126" s="68"/>
      <c r="AK126" s="68"/>
      <c r="AL126" s="68"/>
      <c r="AM126" s="68"/>
      <c r="AN126" s="68"/>
      <c r="AO126" s="68"/>
      <c r="AP126" s="68"/>
      <c r="AQ126" s="68"/>
      <c r="AR126" s="68"/>
      <c r="AS126" s="68"/>
      <c r="AT126" s="68"/>
      <c r="AU126" s="68"/>
      <c r="AV126" s="68"/>
      <c r="AW126" s="68"/>
      <c r="AX126" s="70"/>
      <c r="AY126" s="68"/>
      <c r="AZ126" s="68"/>
      <c r="BA126" s="68"/>
      <c r="BB126" s="68"/>
      <c r="BC126" s="68"/>
      <c r="BD126" s="68"/>
      <c r="BE126" s="68"/>
      <c r="BF126" s="68"/>
      <c r="BG126" s="68"/>
      <c r="BH126" s="68"/>
      <c r="BI126" s="68"/>
      <c r="BJ126" s="68"/>
      <c r="BK126" s="68"/>
      <c r="BL126" s="68"/>
      <c r="BM126" s="68"/>
      <c r="BN126" s="68"/>
      <c r="BO126" s="68"/>
      <c r="BP126" s="68"/>
    </row>
    <row r="127" spans="1:68" x14ac:dyDescent="0.3">
      <c r="A127" s="68"/>
      <c r="D127" s="80">
        <f t="shared" si="10"/>
        <v>0</v>
      </c>
      <c r="H127" s="68"/>
      <c r="I127" s="68"/>
      <c r="J127" s="68"/>
      <c r="K127" s="68"/>
      <c r="L127" s="68"/>
      <c r="M127" s="207"/>
      <c r="N127" s="68"/>
      <c r="O127" s="69"/>
      <c r="P127" s="69"/>
      <c r="Q127" s="68"/>
      <c r="R127" s="68"/>
      <c r="S127" s="68"/>
      <c r="T127" s="68"/>
      <c r="U127" s="70"/>
      <c r="X127" s="70"/>
      <c r="Y127" s="198"/>
      <c r="Z127" s="68"/>
      <c r="AA127" s="68"/>
      <c r="AB127" s="69"/>
      <c r="AC127" s="68"/>
      <c r="AD127" s="68"/>
      <c r="AE127" s="68"/>
      <c r="AF127" s="68"/>
      <c r="AG127" s="68"/>
      <c r="AH127" s="69"/>
      <c r="AI127" s="70"/>
      <c r="AJ127" s="68"/>
      <c r="AK127" s="68"/>
      <c r="AL127" s="68"/>
      <c r="AM127" s="68"/>
      <c r="AN127" s="68"/>
      <c r="AO127" s="68"/>
      <c r="AP127" s="68"/>
      <c r="AQ127" s="68"/>
      <c r="AR127" s="68"/>
      <c r="AS127" s="68"/>
      <c r="AT127" s="68"/>
      <c r="AU127" s="68"/>
      <c r="AV127" s="68"/>
      <c r="AW127" s="68"/>
      <c r="AX127" s="70"/>
      <c r="AY127" s="68"/>
      <c r="AZ127" s="68"/>
      <c r="BA127" s="68"/>
      <c r="BB127" s="68"/>
      <c r="BC127" s="68"/>
      <c r="BD127" s="68"/>
      <c r="BE127" s="68"/>
      <c r="BF127" s="68"/>
      <c r="BG127" s="68"/>
      <c r="BH127" s="68"/>
      <c r="BI127" s="68"/>
      <c r="BJ127" s="68"/>
      <c r="BK127" s="68"/>
      <c r="BL127" s="68"/>
      <c r="BM127" s="68"/>
      <c r="BN127" s="68"/>
      <c r="BO127" s="68"/>
      <c r="BP127" s="68"/>
    </row>
    <row r="128" spans="1:68" x14ac:dyDescent="0.3">
      <c r="A128" s="68"/>
      <c r="D128" s="80">
        <f t="shared" si="10"/>
        <v>2</v>
      </c>
      <c r="H128" s="68"/>
      <c r="I128" s="68"/>
      <c r="J128" s="68"/>
      <c r="K128" s="68"/>
      <c r="L128" s="68"/>
      <c r="M128" s="207"/>
      <c r="N128" s="68"/>
      <c r="O128" s="69"/>
      <c r="P128" s="69"/>
      <c r="Q128" s="68"/>
      <c r="R128" s="68"/>
      <c r="S128" s="68"/>
      <c r="T128" s="68"/>
      <c r="U128" s="70"/>
      <c r="X128" s="70"/>
      <c r="Y128" s="198"/>
      <c r="Z128" s="68"/>
      <c r="AA128" s="68"/>
      <c r="AB128" s="69"/>
      <c r="AC128" s="68"/>
      <c r="AD128" s="68"/>
      <c r="AE128" s="68"/>
      <c r="AF128" s="68"/>
      <c r="AG128" s="68"/>
      <c r="AH128" s="69"/>
      <c r="AI128" s="70"/>
      <c r="AJ128" s="68"/>
      <c r="AK128" s="68"/>
      <c r="AL128" s="68"/>
      <c r="AM128" s="68"/>
      <c r="AN128" s="68"/>
      <c r="AO128" s="68"/>
      <c r="AP128" s="68"/>
      <c r="AQ128" s="68"/>
      <c r="AR128" s="68"/>
      <c r="AS128" s="68"/>
      <c r="AT128" s="68"/>
      <c r="AU128" s="68"/>
      <c r="AV128" s="68"/>
      <c r="AW128" s="68"/>
      <c r="AX128" s="70"/>
      <c r="AY128" s="68"/>
      <c r="AZ128" s="68"/>
      <c r="BA128" s="68"/>
      <c r="BB128" s="68"/>
      <c r="BC128" s="68"/>
      <c r="BD128" s="68"/>
      <c r="BE128" s="68"/>
      <c r="BF128" s="68"/>
      <c r="BG128" s="68"/>
      <c r="BH128" s="68"/>
      <c r="BI128" s="68"/>
      <c r="BJ128" s="68"/>
      <c r="BK128" s="68"/>
      <c r="BL128" s="68"/>
      <c r="BM128" s="68"/>
      <c r="BN128" s="68"/>
      <c r="BO128" s="68"/>
      <c r="BP128" s="68"/>
    </row>
    <row r="129" spans="1:68" x14ac:dyDescent="0.3">
      <c r="A129" s="68"/>
      <c r="D129" s="80">
        <f t="shared" si="10"/>
        <v>0</v>
      </c>
      <c r="H129" s="68"/>
      <c r="I129" s="68"/>
      <c r="J129" s="68"/>
      <c r="K129" s="68"/>
      <c r="L129" s="68"/>
      <c r="M129" s="207"/>
      <c r="N129" s="68"/>
      <c r="O129" s="69"/>
      <c r="P129" s="69"/>
      <c r="Q129" s="68"/>
      <c r="R129" s="68"/>
      <c r="S129" s="68"/>
      <c r="T129" s="68"/>
      <c r="U129" s="70"/>
      <c r="X129" s="70"/>
      <c r="Y129" s="198"/>
      <c r="Z129" s="68"/>
      <c r="AA129" s="68"/>
      <c r="AB129" s="69"/>
      <c r="AC129" s="68"/>
      <c r="AD129" s="68"/>
      <c r="AE129" s="68"/>
      <c r="AF129" s="68"/>
      <c r="AG129" s="68"/>
      <c r="AH129" s="69"/>
      <c r="AI129" s="70"/>
      <c r="AJ129" s="68"/>
      <c r="AK129" s="68"/>
      <c r="AL129" s="68"/>
      <c r="AM129" s="68"/>
      <c r="AN129" s="68"/>
      <c r="AO129" s="68"/>
      <c r="AP129" s="68"/>
      <c r="AQ129" s="68"/>
      <c r="AR129" s="68"/>
      <c r="AS129" s="68"/>
      <c r="AT129" s="68"/>
      <c r="AU129" s="68"/>
      <c r="AV129" s="68"/>
      <c r="AW129" s="68"/>
      <c r="AX129" s="70"/>
      <c r="AY129" s="68"/>
      <c r="AZ129" s="68"/>
      <c r="BA129" s="68"/>
      <c r="BB129" s="68"/>
      <c r="BC129" s="68"/>
      <c r="BD129" s="68"/>
      <c r="BE129" s="68"/>
      <c r="BF129" s="68"/>
      <c r="BG129" s="68"/>
      <c r="BH129" s="68"/>
      <c r="BI129" s="68"/>
      <c r="BJ129" s="68"/>
      <c r="BK129" s="68"/>
      <c r="BL129" s="68"/>
      <c r="BM129" s="68"/>
      <c r="BN129" s="68"/>
      <c r="BO129" s="68"/>
      <c r="BP129" s="68"/>
    </row>
    <row r="130" spans="1:68" x14ac:dyDescent="0.3">
      <c r="A130" s="68"/>
      <c r="D130" s="80">
        <f t="shared" si="10"/>
        <v>3</v>
      </c>
      <c r="H130" s="68"/>
      <c r="I130" s="68"/>
      <c r="J130" s="68"/>
      <c r="K130" s="68"/>
      <c r="L130" s="68"/>
      <c r="M130" s="207"/>
      <c r="N130" s="68"/>
      <c r="O130" s="69"/>
      <c r="P130" s="69"/>
      <c r="Q130" s="68"/>
      <c r="R130" s="68"/>
      <c r="S130" s="68"/>
      <c r="T130" s="68"/>
      <c r="U130" s="70"/>
      <c r="X130" s="70"/>
      <c r="Y130" s="198"/>
      <c r="Z130" s="68"/>
      <c r="AA130" s="68"/>
      <c r="AB130" s="69"/>
      <c r="AC130" s="68"/>
      <c r="AD130" s="68"/>
      <c r="AE130" s="68"/>
      <c r="AF130" s="68"/>
      <c r="AG130" s="68"/>
      <c r="AH130" s="69"/>
      <c r="AI130" s="70"/>
      <c r="AJ130" s="68"/>
      <c r="AK130" s="68"/>
      <c r="AL130" s="68"/>
      <c r="AM130" s="68"/>
      <c r="AN130" s="68"/>
      <c r="AO130" s="68"/>
      <c r="AP130" s="68"/>
      <c r="AQ130" s="68"/>
      <c r="AR130" s="68"/>
      <c r="AS130" s="68"/>
      <c r="AT130" s="68"/>
      <c r="AU130" s="68"/>
      <c r="AV130" s="68"/>
      <c r="AW130" s="68"/>
      <c r="AX130" s="70"/>
      <c r="AY130" s="68"/>
      <c r="AZ130" s="68"/>
      <c r="BA130" s="68"/>
      <c r="BB130" s="68"/>
      <c r="BC130" s="68"/>
      <c r="BD130" s="68"/>
      <c r="BE130" s="68"/>
      <c r="BF130" s="68"/>
      <c r="BG130" s="68"/>
      <c r="BH130" s="68"/>
      <c r="BI130" s="68"/>
      <c r="BJ130" s="68"/>
      <c r="BK130" s="68"/>
      <c r="BL130" s="68"/>
      <c r="BM130" s="68"/>
      <c r="BN130" s="68"/>
      <c r="BO130" s="68"/>
      <c r="BP130" s="68"/>
    </row>
    <row r="131" spans="1:68" x14ac:dyDescent="0.3">
      <c r="A131" s="68"/>
      <c r="D131" s="80">
        <f t="shared" si="10"/>
        <v>0</v>
      </c>
      <c r="H131" s="68"/>
      <c r="I131" s="68"/>
      <c r="J131" s="68"/>
      <c r="K131" s="68"/>
      <c r="L131" s="68"/>
      <c r="M131" s="207"/>
      <c r="N131" s="68"/>
      <c r="O131" s="69"/>
      <c r="P131" s="69"/>
      <c r="Q131" s="68"/>
      <c r="R131" s="68"/>
      <c r="S131" s="68"/>
      <c r="T131" s="68"/>
      <c r="U131" s="70"/>
      <c r="X131" s="70"/>
      <c r="Y131" s="198"/>
      <c r="Z131" s="68"/>
      <c r="AA131" s="68"/>
      <c r="AB131" s="69"/>
      <c r="AC131" s="68"/>
      <c r="AD131" s="68"/>
      <c r="AE131" s="68"/>
      <c r="AF131" s="68"/>
      <c r="AG131" s="68"/>
      <c r="AH131" s="69"/>
      <c r="AI131" s="70"/>
      <c r="AJ131" s="68"/>
      <c r="AK131" s="68"/>
      <c r="AL131" s="68"/>
      <c r="AM131" s="68"/>
      <c r="AN131" s="68"/>
      <c r="AO131" s="68"/>
      <c r="AP131" s="68"/>
      <c r="AQ131" s="68"/>
      <c r="AR131" s="68"/>
      <c r="AS131" s="68"/>
      <c r="AT131" s="68"/>
      <c r="AU131" s="68"/>
      <c r="AV131" s="68"/>
      <c r="AW131" s="68"/>
      <c r="AX131" s="70"/>
      <c r="AY131" s="68"/>
      <c r="AZ131" s="68"/>
      <c r="BA131" s="68"/>
      <c r="BB131" s="68"/>
      <c r="BC131" s="68"/>
      <c r="BD131" s="68"/>
      <c r="BE131" s="68"/>
      <c r="BF131" s="68"/>
      <c r="BG131" s="68"/>
      <c r="BH131" s="68"/>
      <c r="BI131" s="68"/>
      <c r="BJ131" s="68"/>
      <c r="BK131" s="68"/>
      <c r="BL131" s="68"/>
      <c r="BM131" s="68"/>
      <c r="BN131" s="68"/>
      <c r="BO131" s="68"/>
      <c r="BP131" s="68"/>
    </row>
    <row r="132" spans="1:68" x14ac:dyDescent="0.3">
      <c r="D132" s="80">
        <f t="shared" si="10"/>
        <v>2</v>
      </c>
    </row>
    <row r="133" spans="1:68" x14ac:dyDescent="0.3">
      <c r="D133" s="80">
        <f t="shared" si="10"/>
        <v>0</v>
      </c>
    </row>
    <row r="134" spans="1:68" x14ac:dyDescent="0.3">
      <c r="D134" s="80">
        <f t="shared" si="10"/>
        <v>4</v>
      </c>
    </row>
    <row r="135" spans="1:68" x14ac:dyDescent="0.3">
      <c r="D135" s="80">
        <f t="shared" si="10"/>
        <v>0</v>
      </c>
    </row>
    <row r="136" spans="1:68" x14ac:dyDescent="0.3">
      <c r="D136" s="80">
        <f t="shared" si="10"/>
        <v>0</v>
      </c>
    </row>
    <row r="137" spans="1:68" x14ac:dyDescent="0.3">
      <c r="D137" s="80">
        <f t="shared" si="10"/>
        <v>0</v>
      </c>
    </row>
    <row r="138" spans="1:68" x14ac:dyDescent="0.3">
      <c r="D138" s="80">
        <f t="shared" si="10"/>
        <v>0</v>
      </c>
    </row>
    <row r="139" spans="1:68" x14ac:dyDescent="0.3">
      <c r="D139" s="80">
        <f t="shared" si="10"/>
        <v>4</v>
      </c>
    </row>
    <row r="140" spans="1:68" x14ac:dyDescent="0.3">
      <c r="D140" s="80">
        <f t="shared" si="10"/>
        <v>0</v>
      </c>
    </row>
    <row r="141" spans="1:68" x14ac:dyDescent="0.3">
      <c r="D141" s="80">
        <f t="shared" si="10"/>
        <v>2</v>
      </c>
    </row>
    <row r="142" spans="1:68" x14ac:dyDescent="0.3">
      <c r="D142" s="80">
        <f t="shared" si="10"/>
        <v>4</v>
      </c>
    </row>
    <row r="143" spans="1:68" x14ac:dyDescent="0.3">
      <c r="D143" s="80">
        <f t="shared" si="10"/>
        <v>3</v>
      </c>
    </row>
    <row r="144" spans="1:68" x14ac:dyDescent="0.3">
      <c r="D144" s="80">
        <f t="shared" si="10"/>
        <v>4</v>
      </c>
    </row>
    <row r="145" spans="4:4" x14ac:dyDescent="0.3">
      <c r="D145" s="80">
        <f t="shared" si="10"/>
        <v>2</v>
      </c>
    </row>
    <row r="146" spans="4:4" x14ac:dyDescent="0.3">
      <c r="D146" s="80">
        <f t="shared" si="10"/>
        <v>2</v>
      </c>
    </row>
    <row r="147" spans="4:4" x14ac:dyDescent="0.3">
      <c r="D147" s="80">
        <f t="shared" si="10"/>
        <v>0</v>
      </c>
    </row>
    <row r="148" spans="4:4" x14ac:dyDescent="0.3">
      <c r="D148" s="80">
        <f t="shared" si="10"/>
        <v>4</v>
      </c>
    </row>
    <row r="149" spans="4:4" x14ac:dyDescent="0.3">
      <c r="D149" s="80">
        <f t="shared" si="10"/>
        <v>0</v>
      </c>
    </row>
    <row r="150" spans="4:4" x14ac:dyDescent="0.3">
      <c r="D150" s="80">
        <f t="shared" si="10"/>
        <v>4</v>
      </c>
    </row>
    <row r="151" spans="4:4" x14ac:dyDescent="0.3">
      <c r="D151" s="80">
        <f t="shared" ref="D151:D169" si="11">5-D97</f>
        <v>0</v>
      </c>
    </row>
    <row r="152" spans="4:4" x14ac:dyDescent="0.3">
      <c r="D152" s="80">
        <f t="shared" si="11"/>
        <v>4</v>
      </c>
    </row>
    <row r="153" spans="4:4" x14ac:dyDescent="0.3">
      <c r="D153" s="80">
        <f t="shared" si="11"/>
        <v>2</v>
      </c>
    </row>
    <row r="154" spans="4:4" x14ac:dyDescent="0.3">
      <c r="D154" s="80">
        <f t="shared" si="11"/>
        <v>0</v>
      </c>
    </row>
    <row r="155" spans="4:4" x14ac:dyDescent="0.3">
      <c r="D155" s="80">
        <f t="shared" si="11"/>
        <v>4</v>
      </c>
    </row>
    <row r="156" spans="4:4" x14ac:dyDescent="0.3">
      <c r="D156" s="80">
        <f t="shared" si="11"/>
        <v>2</v>
      </c>
    </row>
    <row r="157" spans="4:4" x14ac:dyDescent="0.3">
      <c r="D157" s="80">
        <f t="shared" si="11"/>
        <v>4</v>
      </c>
    </row>
    <row r="158" spans="4:4" x14ac:dyDescent="0.3">
      <c r="D158" s="80">
        <f t="shared" si="11"/>
        <v>0</v>
      </c>
    </row>
    <row r="159" spans="4:4" x14ac:dyDescent="0.3">
      <c r="D159" s="80">
        <f t="shared" si="11"/>
        <v>4</v>
      </c>
    </row>
    <row r="160" spans="4:4" x14ac:dyDescent="0.3">
      <c r="D160" s="80">
        <f t="shared" si="11"/>
        <v>3</v>
      </c>
    </row>
    <row r="161" spans="4:4" x14ac:dyDescent="0.3">
      <c r="D161" s="80">
        <f t="shared" si="11"/>
        <v>0</v>
      </c>
    </row>
    <row r="162" spans="4:4" x14ac:dyDescent="0.3">
      <c r="D162" s="80">
        <f t="shared" si="11"/>
        <v>0</v>
      </c>
    </row>
    <row r="163" spans="4:4" x14ac:dyDescent="0.3">
      <c r="D163" s="80">
        <f t="shared" si="11"/>
        <v>2</v>
      </c>
    </row>
    <row r="164" spans="4:4" x14ac:dyDescent="0.3">
      <c r="D164" s="80">
        <f t="shared" si="11"/>
        <v>4</v>
      </c>
    </row>
    <row r="165" spans="4:4" x14ac:dyDescent="0.3">
      <c r="D165" s="80">
        <f t="shared" si="11"/>
        <v>4</v>
      </c>
    </row>
    <row r="166" spans="4:4" x14ac:dyDescent="0.3">
      <c r="D166" s="80">
        <f t="shared" si="11"/>
        <v>0</v>
      </c>
    </row>
    <row r="167" spans="4:4" x14ac:dyDescent="0.3">
      <c r="D167" s="80">
        <f t="shared" si="11"/>
        <v>0</v>
      </c>
    </row>
    <row r="168" spans="4:4" x14ac:dyDescent="0.3">
      <c r="D168" s="80">
        <f t="shared" si="11"/>
        <v>4</v>
      </c>
    </row>
    <row r="169" spans="4:4" x14ac:dyDescent="0.3">
      <c r="D169" s="80">
        <f t="shared" si="11"/>
        <v>4</v>
      </c>
    </row>
  </sheetData>
  <sortState xmlns:xlrd2="http://schemas.microsoft.com/office/spreadsheetml/2017/richdata2" ref="A5:BP55">
    <sortCondition ref="A5:A55"/>
  </sortState>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B44A0-6BDC-46C4-9CF7-702CA64F8A17}">
  <sheetPr>
    <tabColor rgb="FF002060"/>
  </sheetPr>
  <dimension ref="A1:V194"/>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3.8" x14ac:dyDescent="0.2"/>
  <cols>
    <col min="1" max="1" width="9" style="244"/>
    <col min="2" max="2" width="6.25" style="214" customWidth="1"/>
    <col min="3" max="3" width="7" style="214" customWidth="1"/>
    <col min="4" max="4" width="6" style="214" customWidth="1"/>
    <col min="5" max="5" width="5.25" style="214" customWidth="1"/>
    <col min="6" max="6" width="6.375" style="214" customWidth="1"/>
    <col min="7" max="7" width="9.875" style="74" customWidth="1"/>
    <col min="8" max="8" width="14.375" style="214" customWidth="1"/>
    <col min="9" max="9" width="14.375" style="248" customWidth="1"/>
    <col min="10" max="10" width="20" style="214" customWidth="1"/>
    <col min="11" max="11" width="3.375" style="117" customWidth="1"/>
    <col min="12" max="12" width="9" style="212"/>
    <col min="13" max="13" width="6.375" style="212" customWidth="1"/>
    <col min="14" max="14" width="11.75" style="234" customWidth="1"/>
    <col min="15" max="15" width="22" style="212" customWidth="1"/>
    <col min="16" max="16" width="15.25" style="212" customWidth="1"/>
    <col min="17" max="17" width="20.375" style="212" customWidth="1"/>
    <col min="18" max="18" width="21.625" style="234" customWidth="1"/>
    <col min="19" max="19" width="4.75" style="238" customWidth="1"/>
    <col min="20" max="20" width="11.625" style="222" customWidth="1"/>
    <col min="21" max="21" width="7.625" style="223" customWidth="1"/>
    <col min="22" max="22" width="14.25" style="223" customWidth="1"/>
    <col min="23" max="16384" width="9" style="214"/>
  </cols>
  <sheetData>
    <row r="1" spans="1:22" ht="61.2" x14ac:dyDescent="0.2">
      <c r="A1" s="87" t="s">
        <v>188</v>
      </c>
      <c r="B1" s="87" t="s">
        <v>227</v>
      </c>
      <c r="C1" s="87" t="s">
        <v>366</v>
      </c>
      <c r="D1" s="101" t="s">
        <v>365</v>
      </c>
      <c r="E1" s="87" t="s">
        <v>228</v>
      </c>
      <c r="F1" s="87" t="s">
        <v>229</v>
      </c>
      <c r="G1" s="264" t="s">
        <v>374</v>
      </c>
      <c r="H1" s="87" t="s">
        <v>230</v>
      </c>
      <c r="I1" s="87" t="s">
        <v>1782</v>
      </c>
      <c r="J1" s="87" t="s">
        <v>231</v>
      </c>
      <c r="K1" s="117" t="s">
        <v>1781</v>
      </c>
      <c r="L1" s="14" t="s">
        <v>188</v>
      </c>
      <c r="M1" s="210" t="s">
        <v>798</v>
      </c>
      <c r="N1" s="211" t="s">
        <v>801</v>
      </c>
      <c r="O1" s="14" t="s">
        <v>519</v>
      </c>
      <c r="P1" s="14" t="s">
        <v>520</v>
      </c>
      <c r="Q1" s="14" t="s">
        <v>521</v>
      </c>
      <c r="R1" s="12" t="s">
        <v>522</v>
      </c>
      <c r="T1" s="213" t="s">
        <v>188</v>
      </c>
      <c r="U1" s="210" t="s">
        <v>798</v>
      </c>
      <c r="V1" s="211" t="s">
        <v>801</v>
      </c>
    </row>
    <row r="2" spans="1:22" ht="27.6" x14ac:dyDescent="0.2">
      <c r="A2" s="87"/>
      <c r="B2" s="88"/>
      <c r="C2" s="88"/>
      <c r="D2" s="89"/>
      <c r="E2" s="88"/>
      <c r="F2" s="88"/>
      <c r="G2" s="34" t="s">
        <v>367</v>
      </c>
      <c r="H2" s="88"/>
      <c r="I2" s="88"/>
      <c r="J2" s="88"/>
      <c r="K2" s="117" t="s">
        <v>1781</v>
      </c>
      <c r="L2" s="215" t="s">
        <v>232</v>
      </c>
      <c r="M2" s="215">
        <v>55</v>
      </c>
      <c r="N2" s="216" t="s">
        <v>793</v>
      </c>
      <c r="O2" s="15" t="s">
        <v>523</v>
      </c>
      <c r="P2" s="15" t="s">
        <v>524</v>
      </c>
      <c r="Q2" s="15" t="s">
        <v>525</v>
      </c>
      <c r="R2" s="13" t="s">
        <v>526</v>
      </c>
      <c r="T2" s="213" t="s">
        <v>232</v>
      </c>
      <c r="U2" s="217">
        <v>55</v>
      </c>
      <c r="V2" s="217" t="s">
        <v>793</v>
      </c>
    </row>
    <row r="3" spans="1:22" x14ac:dyDescent="0.2">
      <c r="A3" s="96"/>
      <c r="B3" s="97"/>
      <c r="C3" s="97"/>
      <c r="D3" s="97"/>
      <c r="E3" s="97"/>
      <c r="F3" s="97"/>
      <c r="G3" s="41"/>
      <c r="H3" s="97"/>
      <c r="I3" s="97"/>
      <c r="J3" s="97"/>
      <c r="K3" s="117" t="s">
        <v>1781</v>
      </c>
      <c r="L3" s="215" t="s">
        <v>395</v>
      </c>
      <c r="M3" s="215">
        <v>15</v>
      </c>
      <c r="N3" s="216" t="s">
        <v>793</v>
      </c>
      <c r="O3" s="15" t="s">
        <v>528</v>
      </c>
      <c r="P3" s="15" t="s">
        <v>529</v>
      </c>
      <c r="Q3" s="15" t="s">
        <v>530</v>
      </c>
      <c r="R3" s="13" t="s">
        <v>532</v>
      </c>
      <c r="T3" s="213" t="s">
        <v>395</v>
      </c>
      <c r="U3" s="217">
        <v>15</v>
      </c>
      <c r="V3" s="217" t="s">
        <v>793</v>
      </c>
    </row>
    <row r="4" spans="1:22" x14ac:dyDescent="0.2">
      <c r="A4" s="12"/>
      <c r="B4" s="14"/>
      <c r="C4" s="14"/>
      <c r="D4" s="16"/>
      <c r="E4" s="14"/>
      <c r="F4" s="14"/>
      <c r="G4" s="257"/>
      <c r="H4" s="14"/>
      <c r="I4" s="14"/>
      <c r="J4" s="14"/>
      <c r="K4" s="117" t="s">
        <v>1781</v>
      </c>
      <c r="L4" s="15" t="s">
        <v>527</v>
      </c>
      <c r="M4" s="15"/>
      <c r="N4" s="13"/>
      <c r="O4" s="15"/>
      <c r="P4" s="15"/>
      <c r="Q4" s="15"/>
      <c r="R4" s="13"/>
      <c r="T4" s="213" t="s">
        <v>243</v>
      </c>
      <c r="U4" s="217">
        <v>26</v>
      </c>
      <c r="V4" s="217" t="s">
        <v>793</v>
      </c>
    </row>
    <row r="5" spans="1:22" x14ac:dyDescent="0.2">
      <c r="A5" s="216" t="s">
        <v>232</v>
      </c>
      <c r="B5" s="17" t="s">
        <v>233</v>
      </c>
      <c r="C5" s="15">
        <v>2020</v>
      </c>
      <c r="D5" s="18" t="s">
        <v>364</v>
      </c>
      <c r="E5" s="15" t="s">
        <v>201</v>
      </c>
      <c r="F5" s="15" t="s">
        <v>201</v>
      </c>
      <c r="G5" s="258" t="s">
        <v>201</v>
      </c>
      <c r="H5" s="15" t="s">
        <v>234</v>
      </c>
      <c r="I5" s="61" t="s">
        <v>190</v>
      </c>
      <c r="J5" s="15" t="s">
        <v>235</v>
      </c>
      <c r="K5" s="117" t="s">
        <v>1781</v>
      </c>
      <c r="L5" s="15"/>
      <c r="M5" s="15"/>
      <c r="N5" s="13"/>
      <c r="O5" s="15"/>
      <c r="P5" s="15"/>
      <c r="Q5" s="15" t="s">
        <v>531</v>
      </c>
      <c r="R5" s="13"/>
      <c r="T5" s="213" t="s">
        <v>240</v>
      </c>
      <c r="U5" s="217">
        <v>15</v>
      </c>
      <c r="V5" s="217" t="s">
        <v>793</v>
      </c>
    </row>
    <row r="6" spans="1:22" x14ac:dyDescent="0.2">
      <c r="A6" s="216" t="s">
        <v>236</v>
      </c>
      <c r="B6" s="15" t="s">
        <v>237</v>
      </c>
      <c r="C6" s="15" t="s">
        <v>184</v>
      </c>
      <c r="D6" s="18" t="s">
        <v>364</v>
      </c>
      <c r="E6" s="15" t="s">
        <v>201</v>
      </c>
      <c r="F6" s="15" t="s">
        <v>201</v>
      </c>
      <c r="G6" s="258" t="s">
        <v>184</v>
      </c>
      <c r="H6" s="15" t="s">
        <v>238</v>
      </c>
      <c r="I6" s="61" t="s">
        <v>190</v>
      </c>
      <c r="J6" s="15" t="s">
        <v>239</v>
      </c>
      <c r="K6" s="117" t="s">
        <v>1781</v>
      </c>
      <c r="L6" s="215" t="s">
        <v>243</v>
      </c>
      <c r="M6" s="215">
        <v>26</v>
      </c>
      <c r="N6" s="216" t="s">
        <v>793</v>
      </c>
      <c r="O6" s="15" t="s">
        <v>534</v>
      </c>
      <c r="P6" s="15" t="s">
        <v>535</v>
      </c>
      <c r="Q6" s="15" t="s">
        <v>536</v>
      </c>
      <c r="R6" s="13" t="s">
        <v>526</v>
      </c>
      <c r="T6" s="213" t="s">
        <v>246</v>
      </c>
      <c r="U6" s="217">
        <v>29</v>
      </c>
      <c r="V6" s="217" t="s">
        <v>793</v>
      </c>
    </row>
    <row r="7" spans="1:22" x14ac:dyDescent="0.2">
      <c r="A7" s="216" t="s">
        <v>243</v>
      </c>
      <c r="B7" s="15" t="s">
        <v>237</v>
      </c>
      <c r="C7" s="15" t="s">
        <v>184</v>
      </c>
      <c r="D7" s="18" t="s">
        <v>364</v>
      </c>
      <c r="E7" s="15" t="s">
        <v>201</v>
      </c>
      <c r="F7" s="15" t="s">
        <v>201</v>
      </c>
      <c r="G7" s="10" t="s">
        <v>184</v>
      </c>
      <c r="H7" s="15" t="s">
        <v>244</v>
      </c>
      <c r="I7" s="61">
        <v>7</v>
      </c>
      <c r="J7" s="15" t="s">
        <v>245</v>
      </c>
      <c r="K7" s="117" t="s">
        <v>1781</v>
      </c>
      <c r="L7" s="15"/>
      <c r="M7" s="15"/>
      <c r="N7" s="13"/>
      <c r="O7" s="15"/>
      <c r="P7" s="15"/>
      <c r="Q7" s="15"/>
      <c r="R7" s="13"/>
      <c r="T7" s="218" t="s">
        <v>250</v>
      </c>
      <c r="U7" s="219">
        <v>16</v>
      </c>
      <c r="V7" s="219" t="s">
        <v>1698</v>
      </c>
    </row>
    <row r="8" spans="1:22" x14ac:dyDescent="0.2">
      <c r="A8" s="216" t="s">
        <v>240</v>
      </c>
      <c r="B8" s="17" t="s">
        <v>241</v>
      </c>
      <c r="C8" s="15">
        <v>2020</v>
      </c>
      <c r="D8" s="18" t="s">
        <v>364</v>
      </c>
      <c r="E8" s="15" t="s">
        <v>201</v>
      </c>
      <c r="F8" s="15" t="s">
        <v>201</v>
      </c>
      <c r="G8" s="10" t="s">
        <v>184</v>
      </c>
      <c r="H8" s="15" t="s">
        <v>238</v>
      </c>
      <c r="I8" s="61" t="s">
        <v>190</v>
      </c>
      <c r="J8" s="15" t="s">
        <v>242</v>
      </c>
      <c r="K8" s="117" t="s">
        <v>1781</v>
      </c>
      <c r="L8" s="15" t="s">
        <v>533</v>
      </c>
      <c r="M8" s="15"/>
      <c r="N8" s="13"/>
      <c r="O8" s="15"/>
      <c r="P8" s="15"/>
      <c r="Q8" s="15" t="s">
        <v>537</v>
      </c>
      <c r="R8" s="13"/>
      <c r="T8" s="218" t="s">
        <v>398</v>
      </c>
      <c r="U8" s="219"/>
      <c r="V8" s="219" t="s">
        <v>795</v>
      </c>
    </row>
    <row r="9" spans="1:22" x14ac:dyDescent="0.2">
      <c r="A9" s="215" t="s">
        <v>246</v>
      </c>
      <c r="B9" s="15" t="s">
        <v>237</v>
      </c>
      <c r="C9" s="15" t="s">
        <v>184</v>
      </c>
      <c r="D9" s="19" t="s">
        <v>363</v>
      </c>
      <c r="E9" s="15" t="s">
        <v>201</v>
      </c>
      <c r="F9" s="17" t="s">
        <v>247</v>
      </c>
      <c r="G9" s="258" t="s">
        <v>184</v>
      </c>
      <c r="H9" s="15" t="s">
        <v>248</v>
      </c>
      <c r="I9" s="61">
        <v>8</v>
      </c>
      <c r="J9" s="15" t="s">
        <v>249</v>
      </c>
      <c r="K9" s="117" t="s">
        <v>1781</v>
      </c>
      <c r="L9" s="215" t="s">
        <v>240</v>
      </c>
      <c r="M9" s="215">
        <v>15</v>
      </c>
      <c r="N9" s="216" t="s">
        <v>793</v>
      </c>
      <c r="O9" s="15" t="s">
        <v>528</v>
      </c>
      <c r="P9" s="15" t="s">
        <v>539</v>
      </c>
      <c r="Q9" s="15" t="s">
        <v>540</v>
      </c>
      <c r="R9" s="13" t="s">
        <v>526</v>
      </c>
      <c r="T9" s="213" t="s">
        <v>257</v>
      </c>
      <c r="U9" s="217">
        <v>10</v>
      </c>
      <c r="V9" s="217" t="s">
        <v>1686</v>
      </c>
    </row>
    <row r="10" spans="1:22" x14ac:dyDescent="0.2">
      <c r="A10" s="216" t="s">
        <v>250</v>
      </c>
      <c r="B10" s="15" t="s">
        <v>237</v>
      </c>
      <c r="C10" s="15" t="s">
        <v>184</v>
      </c>
      <c r="D10" s="19" t="s">
        <v>362</v>
      </c>
      <c r="E10" s="15" t="s">
        <v>201</v>
      </c>
      <c r="F10" s="15" t="s">
        <v>251</v>
      </c>
      <c r="G10" s="258" t="s">
        <v>184</v>
      </c>
      <c r="H10" s="15" t="s">
        <v>252</v>
      </c>
      <c r="I10" s="61">
        <v>8</v>
      </c>
      <c r="J10" s="15" t="s">
        <v>245</v>
      </c>
      <c r="K10" s="117" t="s">
        <v>1781</v>
      </c>
      <c r="L10" s="15" t="s">
        <v>538</v>
      </c>
      <c r="M10" s="15"/>
      <c r="N10" s="13"/>
      <c r="O10" s="15"/>
      <c r="P10" s="15"/>
      <c r="Q10" s="15"/>
      <c r="R10" s="13"/>
      <c r="T10" s="220" t="s">
        <v>260</v>
      </c>
      <c r="U10" s="221">
        <v>7</v>
      </c>
      <c r="V10" s="221" t="s">
        <v>799</v>
      </c>
    </row>
    <row r="11" spans="1:22" x14ac:dyDescent="0.2">
      <c r="A11" s="215" t="s">
        <v>253</v>
      </c>
      <c r="B11" s="17" t="s">
        <v>254</v>
      </c>
      <c r="C11" s="15">
        <v>2020</v>
      </c>
      <c r="D11" s="18" t="s">
        <v>361</v>
      </c>
      <c r="E11" s="15" t="s">
        <v>184</v>
      </c>
      <c r="F11" s="15" t="s">
        <v>201</v>
      </c>
      <c r="G11" s="258" t="s">
        <v>184</v>
      </c>
      <c r="H11" s="15" t="s">
        <v>255</v>
      </c>
      <c r="I11" s="61" t="s">
        <v>190</v>
      </c>
      <c r="J11" s="15" t="s">
        <v>256</v>
      </c>
      <c r="K11" s="117" t="s">
        <v>1781</v>
      </c>
      <c r="L11" s="15"/>
      <c r="M11" s="15"/>
      <c r="N11" s="13"/>
      <c r="O11" s="15"/>
      <c r="P11" s="15"/>
      <c r="Q11" s="15" t="s">
        <v>541</v>
      </c>
      <c r="R11" s="13"/>
      <c r="T11" s="220" t="s">
        <v>262</v>
      </c>
      <c r="U11" s="221">
        <v>10</v>
      </c>
      <c r="V11" s="221" t="s">
        <v>793</v>
      </c>
    </row>
    <row r="12" spans="1:22" x14ac:dyDescent="0.2">
      <c r="A12" s="216" t="s">
        <v>257</v>
      </c>
      <c r="B12" s="17" t="s">
        <v>258</v>
      </c>
      <c r="C12" s="15">
        <v>2020</v>
      </c>
      <c r="D12" s="18" t="s">
        <v>361</v>
      </c>
      <c r="E12" s="17" t="s">
        <v>184</v>
      </c>
      <c r="F12" s="15" t="s">
        <v>201</v>
      </c>
      <c r="G12" s="258" t="s">
        <v>184</v>
      </c>
      <c r="H12" s="15" t="s">
        <v>259</v>
      </c>
      <c r="I12" s="61" t="s">
        <v>190</v>
      </c>
      <c r="J12" s="15" t="s">
        <v>256</v>
      </c>
      <c r="K12" s="117" t="s">
        <v>1781</v>
      </c>
      <c r="L12" s="215" t="s">
        <v>246</v>
      </c>
      <c r="M12" s="215">
        <v>29</v>
      </c>
      <c r="N12" s="216" t="s">
        <v>793</v>
      </c>
      <c r="O12" s="15" t="s">
        <v>543</v>
      </c>
      <c r="P12" s="15" t="s">
        <v>544</v>
      </c>
      <c r="Q12" s="15" t="s">
        <v>545</v>
      </c>
      <c r="R12" s="13" t="s">
        <v>547</v>
      </c>
      <c r="T12" s="220" t="s">
        <v>265</v>
      </c>
      <c r="U12" s="221">
        <v>22</v>
      </c>
      <c r="V12" s="221" t="s">
        <v>800</v>
      </c>
    </row>
    <row r="13" spans="1:22" x14ac:dyDescent="0.2">
      <c r="A13" s="215" t="s">
        <v>260</v>
      </c>
      <c r="B13" s="15" t="s">
        <v>237</v>
      </c>
      <c r="C13" s="15" t="s">
        <v>184</v>
      </c>
      <c r="D13" s="19" t="s">
        <v>362</v>
      </c>
      <c r="E13" s="15" t="s">
        <v>201</v>
      </c>
      <c r="F13" s="15" t="s">
        <v>184</v>
      </c>
      <c r="G13" s="258" t="s">
        <v>184</v>
      </c>
      <c r="H13" s="15" t="s">
        <v>261</v>
      </c>
      <c r="I13" s="61" t="s">
        <v>190</v>
      </c>
      <c r="J13" s="15" t="s">
        <v>239</v>
      </c>
      <c r="K13" s="117" t="s">
        <v>1781</v>
      </c>
      <c r="L13" s="15" t="s">
        <v>542</v>
      </c>
      <c r="M13" s="15"/>
      <c r="N13" s="13"/>
      <c r="O13" s="15"/>
      <c r="P13" s="15"/>
      <c r="Q13" s="15"/>
      <c r="R13" s="13"/>
      <c r="T13" s="218" t="s">
        <v>266</v>
      </c>
      <c r="U13" s="219">
        <v>14</v>
      </c>
      <c r="V13" s="219" t="s">
        <v>1699</v>
      </c>
    </row>
    <row r="14" spans="1:22" x14ac:dyDescent="0.2">
      <c r="A14" s="216" t="s">
        <v>262</v>
      </c>
      <c r="B14" s="15" t="s">
        <v>237</v>
      </c>
      <c r="C14" s="15" t="s">
        <v>184</v>
      </c>
      <c r="D14" s="18" t="s">
        <v>364</v>
      </c>
      <c r="E14" s="15" t="s">
        <v>201</v>
      </c>
      <c r="F14" s="15" t="s">
        <v>201</v>
      </c>
      <c r="G14" s="258" t="s">
        <v>184</v>
      </c>
      <c r="H14" s="15" t="s">
        <v>263</v>
      </c>
      <c r="I14" s="61">
        <v>2</v>
      </c>
      <c r="J14" s="15" t="s">
        <v>264</v>
      </c>
      <c r="K14" s="117" t="s">
        <v>1781</v>
      </c>
      <c r="L14" s="15"/>
      <c r="M14" s="15"/>
      <c r="N14" s="13"/>
      <c r="O14" s="15"/>
      <c r="P14" s="15"/>
      <c r="Q14" s="15" t="s">
        <v>546</v>
      </c>
      <c r="R14" s="13"/>
      <c r="T14" s="220" t="s">
        <v>267</v>
      </c>
      <c r="U14" s="221">
        <v>15</v>
      </c>
      <c r="V14" s="221" t="s">
        <v>793</v>
      </c>
    </row>
    <row r="15" spans="1:22" ht="40.799999999999997" x14ac:dyDescent="0.2">
      <c r="A15" s="215" t="s">
        <v>265</v>
      </c>
      <c r="B15" s="15" t="s">
        <v>237</v>
      </c>
      <c r="C15" s="15" t="s">
        <v>184</v>
      </c>
      <c r="D15" s="18" t="s">
        <v>364</v>
      </c>
      <c r="E15" s="15" t="s">
        <v>201</v>
      </c>
      <c r="F15" s="15" t="s">
        <v>201</v>
      </c>
      <c r="G15" s="258" t="s">
        <v>184</v>
      </c>
      <c r="H15" s="15" t="s">
        <v>252</v>
      </c>
      <c r="I15" s="61">
        <v>3</v>
      </c>
      <c r="J15" s="15" t="s">
        <v>256</v>
      </c>
      <c r="K15" s="117" t="s">
        <v>1781</v>
      </c>
      <c r="L15" s="215" t="s">
        <v>257</v>
      </c>
      <c r="M15" s="215">
        <v>10</v>
      </c>
      <c r="N15" s="216" t="s">
        <v>1686</v>
      </c>
      <c r="O15" s="15" t="s">
        <v>550</v>
      </c>
      <c r="P15" s="15" t="s">
        <v>551</v>
      </c>
      <c r="Q15" s="15" t="s">
        <v>552</v>
      </c>
      <c r="R15" s="13" t="s">
        <v>554</v>
      </c>
      <c r="T15" s="222" t="s">
        <v>269</v>
      </c>
      <c r="U15" s="223">
        <v>40</v>
      </c>
      <c r="V15" s="223" t="s">
        <v>1687</v>
      </c>
    </row>
    <row r="16" spans="1:22" x14ac:dyDescent="0.2">
      <c r="A16" s="216" t="s">
        <v>266</v>
      </c>
      <c r="B16" s="15" t="s">
        <v>237</v>
      </c>
      <c r="C16" s="15" t="s">
        <v>184</v>
      </c>
      <c r="D16" s="19" t="s">
        <v>362</v>
      </c>
      <c r="E16" s="15" t="s">
        <v>201</v>
      </c>
      <c r="F16" s="15" t="s">
        <v>251</v>
      </c>
      <c r="G16" s="258" t="s">
        <v>184</v>
      </c>
      <c r="H16" s="15" t="s">
        <v>252</v>
      </c>
      <c r="I16" s="61">
        <v>7</v>
      </c>
      <c r="J16" s="15" t="s">
        <v>256</v>
      </c>
      <c r="K16" s="117" t="s">
        <v>1781</v>
      </c>
      <c r="L16" s="15" t="s">
        <v>548</v>
      </c>
      <c r="M16" s="15"/>
      <c r="N16" s="13"/>
      <c r="O16" s="15"/>
      <c r="P16" s="15"/>
      <c r="Q16" s="15"/>
      <c r="R16" s="13"/>
      <c r="T16" s="222" t="s">
        <v>271</v>
      </c>
      <c r="U16" s="223">
        <v>28</v>
      </c>
      <c r="V16" s="223" t="s">
        <v>1688</v>
      </c>
    </row>
    <row r="17" spans="1:22" ht="20.399999999999999" x14ac:dyDescent="0.2">
      <c r="A17" s="216" t="s">
        <v>267</v>
      </c>
      <c r="B17" s="15" t="s">
        <v>237</v>
      </c>
      <c r="C17" s="15" t="s">
        <v>184</v>
      </c>
      <c r="D17" s="18" t="s">
        <v>364</v>
      </c>
      <c r="E17" s="15" t="s">
        <v>201</v>
      </c>
      <c r="F17" s="15" t="s">
        <v>201</v>
      </c>
      <c r="G17" s="258" t="s">
        <v>184</v>
      </c>
      <c r="H17" s="15" t="s">
        <v>252</v>
      </c>
      <c r="I17" s="61" t="s">
        <v>190</v>
      </c>
      <c r="J17" s="15" t="s">
        <v>268</v>
      </c>
      <c r="K17" s="117" t="s">
        <v>1781</v>
      </c>
      <c r="L17" s="15" t="s">
        <v>549</v>
      </c>
      <c r="M17" s="15"/>
      <c r="N17" s="13"/>
      <c r="O17" s="15"/>
      <c r="P17" s="15"/>
      <c r="Q17" s="15" t="s">
        <v>553</v>
      </c>
      <c r="R17" s="13" t="s">
        <v>555</v>
      </c>
      <c r="T17" s="220" t="s">
        <v>274</v>
      </c>
      <c r="U17" s="221">
        <v>29</v>
      </c>
      <c r="V17" s="221" t="s">
        <v>793</v>
      </c>
    </row>
    <row r="18" spans="1:22" x14ac:dyDescent="0.2">
      <c r="A18" s="216" t="s">
        <v>269</v>
      </c>
      <c r="B18" s="15" t="s">
        <v>237</v>
      </c>
      <c r="C18" s="15" t="s">
        <v>184</v>
      </c>
      <c r="D18" s="18" t="s">
        <v>361</v>
      </c>
      <c r="E18" s="17" t="s">
        <v>184</v>
      </c>
      <c r="F18" s="15" t="s">
        <v>201</v>
      </c>
      <c r="G18" s="258" t="s">
        <v>184</v>
      </c>
      <c r="H18" s="15" t="s">
        <v>252</v>
      </c>
      <c r="I18" s="61">
        <v>14</v>
      </c>
      <c r="J18" s="15" t="s">
        <v>270</v>
      </c>
      <c r="K18" s="117" t="s">
        <v>1781</v>
      </c>
      <c r="L18" s="215" t="s">
        <v>260</v>
      </c>
      <c r="M18" s="215">
        <v>7</v>
      </c>
      <c r="N18" s="216" t="s">
        <v>799</v>
      </c>
      <c r="O18" s="15" t="s">
        <v>557</v>
      </c>
      <c r="P18" s="15" t="s">
        <v>558</v>
      </c>
      <c r="Q18" s="15" t="s">
        <v>559</v>
      </c>
      <c r="R18" s="13" t="s">
        <v>561</v>
      </c>
      <c r="T18" s="220" t="s">
        <v>277</v>
      </c>
      <c r="U18" s="221">
        <v>20</v>
      </c>
      <c r="V18" s="221" t="s">
        <v>793</v>
      </c>
    </row>
    <row r="19" spans="1:22" x14ac:dyDescent="0.2">
      <c r="A19" s="216" t="s">
        <v>271</v>
      </c>
      <c r="B19" s="15" t="s">
        <v>201</v>
      </c>
      <c r="C19" s="15" t="s">
        <v>201</v>
      </c>
      <c r="D19" s="18" t="s">
        <v>364</v>
      </c>
      <c r="E19" s="15" t="s">
        <v>201</v>
      </c>
      <c r="F19" s="15" t="s">
        <v>201</v>
      </c>
      <c r="G19" s="258" t="s">
        <v>201</v>
      </c>
      <c r="H19" s="15" t="s">
        <v>272</v>
      </c>
      <c r="I19" s="61" t="s">
        <v>190</v>
      </c>
      <c r="J19" s="15" t="s">
        <v>273</v>
      </c>
      <c r="K19" s="117" t="s">
        <v>1781</v>
      </c>
      <c r="L19" s="15" t="s">
        <v>556</v>
      </c>
      <c r="M19" s="15"/>
      <c r="N19" s="13"/>
      <c r="O19" s="15"/>
      <c r="P19" s="15"/>
      <c r="Q19" s="15"/>
      <c r="R19" s="13"/>
      <c r="T19" s="218" t="s">
        <v>280</v>
      </c>
      <c r="U19" s="219"/>
      <c r="V19" s="219" t="s">
        <v>795</v>
      </c>
    </row>
    <row r="20" spans="1:22" x14ac:dyDescent="0.2">
      <c r="A20" s="216" t="s">
        <v>274</v>
      </c>
      <c r="B20" s="15" t="s">
        <v>237</v>
      </c>
      <c r="C20" s="15" t="s">
        <v>184</v>
      </c>
      <c r="D20" s="18" t="s">
        <v>361</v>
      </c>
      <c r="E20" s="15" t="s">
        <v>184</v>
      </c>
      <c r="F20" s="15" t="s">
        <v>201</v>
      </c>
      <c r="G20" s="258" t="s">
        <v>201</v>
      </c>
      <c r="H20" s="15" t="s">
        <v>275</v>
      </c>
      <c r="I20" s="61">
        <v>0</v>
      </c>
      <c r="J20" s="15" t="s">
        <v>276</v>
      </c>
      <c r="K20" s="117" t="s">
        <v>1781</v>
      </c>
      <c r="L20" s="15"/>
      <c r="M20" s="15"/>
      <c r="N20" s="13"/>
      <c r="O20" s="15"/>
      <c r="P20" s="15"/>
      <c r="Q20" s="15" t="s">
        <v>560</v>
      </c>
      <c r="R20" s="13" t="s">
        <v>562</v>
      </c>
      <c r="T20" s="224" t="s">
        <v>282</v>
      </c>
      <c r="U20" s="225">
        <v>14</v>
      </c>
      <c r="V20" s="225" t="s">
        <v>1689</v>
      </c>
    </row>
    <row r="21" spans="1:22" ht="20.399999999999999" x14ac:dyDescent="0.2">
      <c r="A21" s="216" t="s">
        <v>277</v>
      </c>
      <c r="B21" s="15" t="s">
        <v>237</v>
      </c>
      <c r="C21" s="15" t="s">
        <v>184</v>
      </c>
      <c r="D21" s="18" t="s">
        <v>364</v>
      </c>
      <c r="E21" s="15" t="s">
        <v>201</v>
      </c>
      <c r="F21" s="15" t="s">
        <v>201</v>
      </c>
      <c r="G21" s="258" t="s">
        <v>184</v>
      </c>
      <c r="H21" s="15" t="s">
        <v>278</v>
      </c>
      <c r="I21" s="61" t="s">
        <v>190</v>
      </c>
      <c r="J21" s="15" t="s">
        <v>279</v>
      </c>
      <c r="K21" s="117" t="s">
        <v>1781</v>
      </c>
      <c r="L21" s="215" t="s">
        <v>262</v>
      </c>
      <c r="M21" s="215">
        <v>10</v>
      </c>
      <c r="N21" s="216" t="s">
        <v>793</v>
      </c>
      <c r="O21" s="15" t="s">
        <v>564</v>
      </c>
      <c r="P21" s="15" t="s">
        <v>566</v>
      </c>
      <c r="Q21" s="15" t="s">
        <v>568</v>
      </c>
      <c r="R21" s="13" t="s">
        <v>570</v>
      </c>
      <c r="T21" s="224" t="s">
        <v>285</v>
      </c>
      <c r="U21" s="225">
        <v>30</v>
      </c>
      <c r="V21" s="225" t="s">
        <v>793</v>
      </c>
    </row>
    <row r="22" spans="1:22" x14ac:dyDescent="0.2">
      <c r="A22" s="216" t="s">
        <v>280</v>
      </c>
      <c r="B22" s="15" t="s">
        <v>254</v>
      </c>
      <c r="C22" s="15">
        <v>2020</v>
      </c>
      <c r="D22" s="18" t="s">
        <v>364</v>
      </c>
      <c r="E22" s="15" t="s">
        <v>201</v>
      </c>
      <c r="F22" s="15" t="s">
        <v>201</v>
      </c>
      <c r="G22" s="258" t="s">
        <v>184</v>
      </c>
      <c r="H22" s="15" t="s">
        <v>281</v>
      </c>
      <c r="I22" s="61" t="s">
        <v>190</v>
      </c>
      <c r="J22" s="15" t="s">
        <v>279</v>
      </c>
      <c r="K22" s="117" t="s">
        <v>1781</v>
      </c>
      <c r="L22" s="15" t="s">
        <v>563</v>
      </c>
      <c r="M22" s="15"/>
      <c r="N22" s="13"/>
      <c r="O22" s="15"/>
      <c r="P22" s="15"/>
      <c r="Q22" s="15"/>
      <c r="R22" s="13"/>
      <c r="T22" s="224" t="s">
        <v>402</v>
      </c>
      <c r="U22" s="225">
        <v>8</v>
      </c>
      <c r="V22" s="225" t="s">
        <v>792</v>
      </c>
    </row>
    <row r="23" spans="1:22" ht="30.6" x14ac:dyDescent="0.2">
      <c r="A23" s="216" t="s">
        <v>282</v>
      </c>
      <c r="B23" s="15" t="s">
        <v>201</v>
      </c>
      <c r="C23" s="15" t="s">
        <v>201</v>
      </c>
      <c r="D23" s="18" t="s">
        <v>364</v>
      </c>
      <c r="E23" s="15" t="s">
        <v>201</v>
      </c>
      <c r="F23" s="15" t="s">
        <v>201</v>
      </c>
      <c r="G23" s="258" t="s">
        <v>201</v>
      </c>
      <c r="H23" s="15" t="s">
        <v>283</v>
      </c>
      <c r="I23" s="61" t="s">
        <v>190</v>
      </c>
      <c r="J23" s="15" t="s">
        <v>284</v>
      </c>
      <c r="K23" s="117" t="s">
        <v>1781</v>
      </c>
      <c r="L23" s="15"/>
      <c r="M23" s="15"/>
      <c r="N23" s="13"/>
      <c r="O23" s="15" t="s">
        <v>565</v>
      </c>
      <c r="P23" s="15" t="s">
        <v>567</v>
      </c>
      <c r="Q23" s="15" t="s">
        <v>569</v>
      </c>
      <c r="R23" s="13" t="s">
        <v>571</v>
      </c>
      <c r="T23" s="224" t="s">
        <v>639</v>
      </c>
      <c r="U23" s="225">
        <v>11</v>
      </c>
      <c r="V23" s="225" t="s">
        <v>793</v>
      </c>
    </row>
    <row r="24" spans="1:22" ht="20.399999999999999" x14ac:dyDescent="0.2">
      <c r="A24" s="216" t="s">
        <v>285</v>
      </c>
      <c r="B24" s="15" t="s">
        <v>237</v>
      </c>
      <c r="C24" s="15" t="s">
        <v>184</v>
      </c>
      <c r="D24" s="18" t="s">
        <v>364</v>
      </c>
      <c r="E24" s="15" t="s">
        <v>201</v>
      </c>
      <c r="F24" s="15" t="s">
        <v>201</v>
      </c>
      <c r="G24" s="258" t="s">
        <v>184</v>
      </c>
      <c r="H24" s="15" t="s">
        <v>286</v>
      </c>
      <c r="I24" s="61" t="s">
        <v>190</v>
      </c>
      <c r="J24" s="15" t="s">
        <v>287</v>
      </c>
      <c r="K24" s="117" t="s">
        <v>1781</v>
      </c>
      <c r="L24" s="215" t="s">
        <v>265</v>
      </c>
      <c r="M24" s="215">
        <v>22</v>
      </c>
      <c r="N24" s="216" t="s">
        <v>800</v>
      </c>
      <c r="O24" s="15" t="s">
        <v>573</v>
      </c>
      <c r="P24" s="15" t="s">
        <v>574</v>
      </c>
      <c r="Q24" s="15" t="s">
        <v>575</v>
      </c>
      <c r="R24" s="13" t="s">
        <v>577</v>
      </c>
      <c r="T24" s="224" t="s">
        <v>291</v>
      </c>
      <c r="U24" s="225">
        <v>40</v>
      </c>
      <c r="V24" s="225" t="s">
        <v>797</v>
      </c>
    </row>
    <row r="25" spans="1:22" x14ac:dyDescent="0.2">
      <c r="A25" s="216" t="s">
        <v>288</v>
      </c>
      <c r="B25" s="15" t="s">
        <v>237</v>
      </c>
      <c r="C25" s="15" t="s">
        <v>184</v>
      </c>
      <c r="D25" s="18" t="s">
        <v>361</v>
      </c>
      <c r="E25" s="17" t="s">
        <v>184</v>
      </c>
      <c r="F25" s="15" t="s">
        <v>201</v>
      </c>
      <c r="G25" s="258" t="s">
        <v>184</v>
      </c>
      <c r="H25" s="15" t="s">
        <v>289</v>
      </c>
      <c r="I25" s="61" t="s">
        <v>190</v>
      </c>
      <c r="J25" s="15" t="s">
        <v>239</v>
      </c>
      <c r="K25" s="117" t="s">
        <v>1781</v>
      </c>
      <c r="L25" s="15" t="s">
        <v>572</v>
      </c>
      <c r="M25" s="15"/>
      <c r="N25" s="13"/>
      <c r="O25" s="15"/>
      <c r="P25" s="15"/>
      <c r="Q25" s="15"/>
      <c r="R25" s="13"/>
      <c r="T25" s="224" t="s">
        <v>405</v>
      </c>
      <c r="U25" s="225">
        <v>46</v>
      </c>
      <c r="V25" s="225" t="s">
        <v>1690</v>
      </c>
    </row>
    <row r="26" spans="1:22" ht="30.6" x14ac:dyDescent="0.2">
      <c r="A26" s="216" t="s">
        <v>290</v>
      </c>
      <c r="B26" s="15" t="s">
        <v>258</v>
      </c>
      <c r="C26" s="15">
        <v>2020</v>
      </c>
      <c r="D26" s="18" t="s">
        <v>361</v>
      </c>
      <c r="E26" s="15" t="s">
        <v>184</v>
      </c>
      <c r="F26" s="15" t="s">
        <v>201</v>
      </c>
      <c r="G26" s="258" t="s">
        <v>184</v>
      </c>
      <c r="H26" s="15" t="s">
        <v>252</v>
      </c>
      <c r="I26" s="61">
        <v>0</v>
      </c>
      <c r="J26" s="15" t="s">
        <v>279</v>
      </c>
      <c r="K26" s="117" t="s">
        <v>1781</v>
      </c>
      <c r="L26" s="15"/>
      <c r="M26" s="15"/>
      <c r="N26" s="13"/>
      <c r="O26" s="15"/>
      <c r="P26" s="15"/>
      <c r="Q26" s="15" t="s">
        <v>576</v>
      </c>
      <c r="R26" s="13" t="s">
        <v>578</v>
      </c>
      <c r="T26" s="224" t="s">
        <v>407</v>
      </c>
      <c r="U26" s="226"/>
      <c r="V26" s="226" t="s">
        <v>795</v>
      </c>
    </row>
    <row r="27" spans="1:22" x14ac:dyDescent="0.2">
      <c r="A27" s="216" t="s">
        <v>291</v>
      </c>
      <c r="B27" s="15" t="s">
        <v>237</v>
      </c>
      <c r="C27" s="15" t="s">
        <v>184</v>
      </c>
      <c r="D27" s="18" t="s">
        <v>361</v>
      </c>
      <c r="E27" s="15" t="s">
        <v>184</v>
      </c>
      <c r="F27" s="15" t="s">
        <v>201</v>
      </c>
      <c r="G27" s="258" t="s">
        <v>201</v>
      </c>
      <c r="H27" s="15" t="s">
        <v>292</v>
      </c>
      <c r="I27" s="61" t="s">
        <v>190</v>
      </c>
      <c r="J27" s="15" t="s">
        <v>293</v>
      </c>
      <c r="K27" s="117" t="s">
        <v>1781</v>
      </c>
      <c r="L27" s="15"/>
      <c r="M27" s="15"/>
      <c r="N27" s="13"/>
      <c r="O27" s="15"/>
      <c r="P27" s="15"/>
      <c r="Q27" s="15"/>
      <c r="R27" s="13"/>
      <c r="T27" s="218" t="s">
        <v>301</v>
      </c>
      <c r="U27" s="227"/>
      <c r="V27" s="227" t="s">
        <v>795</v>
      </c>
    </row>
    <row r="28" spans="1:22" ht="30.6" x14ac:dyDescent="0.2">
      <c r="A28" s="216" t="s">
        <v>294</v>
      </c>
      <c r="B28" s="15" t="s">
        <v>237</v>
      </c>
      <c r="C28" s="15" t="s">
        <v>184</v>
      </c>
      <c r="D28" s="18" t="s">
        <v>364</v>
      </c>
      <c r="E28" s="15" t="s">
        <v>201</v>
      </c>
      <c r="F28" s="15" t="s">
        <v>201</v>
      </c>
      <c r="G28" s="258" t="s">
        <v>184</v>
      </c>
      <c r="H28" s="15" t="s">
        <v>295</v>
      </c>
      <c r="I28" s="61">
        <v>0</v>
      </c>
      <c r="J28" s="15" t="s">
        <v>296</v>
      </c>
      <c r="K28" s="117" t="s">
        <v>1781</v>
      </c>
      <c r="L28" s="15"/>
      <c r="M28" s="15"/>
      <c r="N28" s="13"/>
      <c r="O28" s="15"/>
      <c r="P28" s="15"/>
      <c r="Q28" s="15"/>
      <c r="R28" s="13" t="s">
        <v>579</v>
      </c>
      <c r="T28" s="224" t="s">
        <v>304</v>
      </c>
      <c r="U28" s="225">
        <v>30</v>
      </c>
      <c r="V28" s="225" t="s">
        <v>793</v>
      </c>
    </row>
    <row r="29" spans="1:22" ht="20.399999999999999" x14ac:dyDescent="0.2">
      <c r="A29" s="216" t="s">
        <v>297</v>
      </c>
      <c r="B29" s="17" t="s">
        <v>298</v>
      </c>
      <c r="C29" s="15">
        <v>2020</v>
      </c>
      <c r="D29" s="18" t="s">
        <v>364</v>
      </c>
      <c r="E29" s="15" t="s">
        <v>201</v>
      </c>
      <c r="F29" s="15" t="s">
        <v>201</v>
      </c>
      <c r="G29" s="258" t="s">
        <v>201</v>
      </c>
      <c r="H29" s="15" t="s">
        <v>299</v>
      </c>
      <c r="I29" s="61" t="s">
        <v>190</v>
      </c>
      <c r="J29" s="15" t="s">
        <v>300</v>
      </c>
      <c r="K29" s="117" t="s">
        <v>1781</v>
      </c>
      <c r="L29" s="215" t="s">
        <v>267</v>
      </c>
      <c r="M29" s="215">
        <v>15</v>
      </c>
      <c r="N29" s="216" t="s">
        <v>793</v>
      </c>
      <c r="O29" s="15" t="s">
        <v>581</v>
      </c>
      <c r="P29" s="15" t="s">
        <v>582</v>
      </c>
      <c r="Q29" s="15" t="s">
        <v>583</v>
      </c>
      <c r="R29" s="13" t="s">
        <v>526</v>
      </c>
      <c r="T29" s="224" t="s">
        <v>307</v>
      </c>
      <c r="U29" s="225">
        <v>30</v>
      </c>
      <c r="V29" s="225" t="s">
        <v>793</v>
      </c>
    </row>
    <row r="30" spans="1:22" x14ac:dyDescent="0.2">
      <c r="A30" s="216" t="s">
        <v>301</v>
      </c>
      <c r="B30" s="17" t="s">
        <v>302</v>
      </c>
      <c r="C30" s="15">
        <v>2020</v>
      </c>
      <c r="D30" s="18" t="s">
        <v>364</v>
      </c>
      <c r="E30" s="15" t="s">
        <v>201</v>
      </c>
      <c r="F30" s="15" t="s">
        <v>201</v>
      </c>
      <c r="G30" s="258" t="s">
        <v>184</v>
      </c>
      <c r="H30" s="15" t="s">
        <v>303</v>
      </c>
      <c r="I30" s="61" t="s">
        <v>190</v>
      </c>
      <c r="J30" s="15" t="s">
        <v>287</v>
      </c>
      <c r="K30" s="117" t="s">
        <v>1781</v>
      </c>
      <c r="L30" s="15" t="s">
        <v>580</v>
      </c>
      <c r="M30" s="15"/>
      <c r="N30" s="13"/>
      <c r="O30" s="15"/>
      <c r="P30" s="15"/>
      <c r="Q30" s="15"/>
      <c r="R30" s="13"/>
      <c r="T30" s="224" t="s">
        <v>309</v>
      </c>
      <c r="U30" s="225">
        <v>17</v>
      </c>
      <c r="V30" s="225" t="s">
        <v>1691</v>
      </c>
    </row>
    <row r="31" spans="1:22" ht="51" x14ac:dyDescent="0.2">
      <c r="A31" s="216" t="s">
        <v>304</v>
      </c>
      <c r="B31" s="15" t="s">
        <v>237</v>
      </c>
      <c r="C31" s="15" t="s">
        <v>184</v>
      </c>
      <c r="D31" s="19" t="s">
        <v>1681</v>
      </c>
      <c r="E31" s="15" t="s">
        <v>201</v>
      </c>
      <c r="F31" s="15" t="s">
        <v>305</v>
      </c>
      <c r="G31" s="258" t="s">
        <v>184</v>
      </c>
      <c r="H31" s="15" t="s">
        <v>306</v>
      </c>
      <c r="I31" s="61">
        <v>0</v>
      </c>
      <c r="J31" s="15" t="s">
        <v>256</v>
      </c>
      <c r="K31" s="117" t="s">
        <v>1781</v>
      </c>
      <c r="L31" s="215" t="s">
        <v>269</v>
      </c>
      <c r="M31" s="215">
        <v>40</v>
      </c>
      <c r="N31" s="216" t="s">
        <v>1687</v>
      </c>
      <c r="O31" s="15" t="s">
        <v>585</v>
      </c>
      <c r="P31" s="15" t="s">
        <v>586</v>
      </c>
      <c r="Q31" s="15" t="s">
        <v>587</v>
      </c>
      <c r="R31" s="13" t="s">
        <v>593</v>
      </c>
      <c r="T31" s="218" t="s">
        <v>411</v>
      </c>
      <c r="U31" s="219"/>
      <c r="V31" s="219" t="s">
        <v>795</v>
      </c>
    </row>
    <row r="32" spans="1:22" x14ac:dyDescent="0.2">
      <c r="A32" s="216" t="s">
        <v>307</v>
      </c>
      <c r="B32" s="15" t="s">
        <v>237</v>
      </c>
      <c r="C32" s="15" t="s">
        <v>184</v>
      </c>
      <c r="D32" s="18" t="s">
        <v>361</v>
      </c>
      <c r="E32" s="15" t="s">
        <v>184</v>
      </c>
      <c r="F32" s="15" t="s">
        <v>201</v>
      </c>
      <c r="G32" s="258" t="s">
        <v>184</v>
      </c>
      <c r="H32" s="15" t="s">
        <v>308</v>
      </c>
      <c r="I32" s="61" t="s">
        <v>190</v>
      </c>
      <c r="J32" s="15" t="s">
        <v>256</v>
      </c>
      <c r="K32" s="117" t="s">
        <v>1781</v>
      </c>
      <c r="L32" s="15" t="s">
        <v>584</v>
      </c>
      <c r="M32" s="15"/>
      <c r="N32" s="13"/>
      <c r="O32" s="15"/>
      <c r="P32" s="15"/>
      <c r="Q32" s="15"/>
      <c r="R32" s="13"/>
      <c r="T32" s="224" t="s">
        <v>413</v>
      </c>
      <c r="U32" s="225">
        <v>45</v>
      </c>
      <c r="V32" s="225" t="s">
        <v>793</v>
      </c>
    </row>
    <row r="33" spans="1:22" ht="61.2" x14ac:dyDescent="0.2">
      <c r="A33" s="216" t="s">
        <v>309</v>
      </c>
      <c r="B33" s="15" t="s">
        <v>237</v>
      </c>
      <c r="C33" s="15" t="s">
        <v>184</v>
      </c>
      <c r="D33" s="19" t="s">
        <v>363</v>
      </c>
      <c r="E33" s="15" t="s">
        <v>201</v>
      </c>
      <c r="F33" s="17" t="s">
        <v>247</v>
      </c>
      <c r="G33" s="258" t="s">
        <v>184</v>
      </c>
      <c r="H33" s="15" t="s">
        <v>252</v>
      </c>
      <c r="I33" s="61">
        <v>7</v>
      </c>
      <c r="J33" s="15" t="s">
        <v>310</v>
      </c>
      <c r="K33" s="117" t="s">
        <v>1781</v>
      </c>
      <c r="L33" s="15"/>
      <c r="M33" s="15"/>
      <c r="N33" s="13"/>
      <c r="O33" s="15"/>
      <c r="P33" s="15"/>
      <c r="Q33" s="15" t="s">
        <v>588</v>
      </c>
      <c r="R33" s="13" t="s">
        <v>594</v>
      </c>
      <c r="T33" s="224" t="s">
        <v>317</v>
      </c>
      <c r="U33" s="225">
        <v>17</v>
      </c>
      <c r="V33" s="225" t="s">
        <v>1692</v>
      </c>
    </row>
    <row r="34" spans="1:22" x14ac:dyDescent="0.2">
      <c r="A34" s="215" t="s">
        <v>311</v>
      </c>
      <c r="B34" s="17" t="s">
        <v>312</v>
      </c>
      <c r="C34" s="15">
        <v>2020</v>
      </c>
      <c r="D34" s="18" t="s">
        <v>364</v>
      </c>
      <c r="E34" s="15" t="s">
        <v>201</v>
      </c>
      <c r="F34" s="15" t="s">
        <v>201</v>
      </c>
      <c r="G34" s="258" t="s">
        <v>201</v>
      </c>
      <c r="H34" s="15" t="s">
        <v>313</v>
      </c>
      <c r="I34" s="61" t="s">
        <v>190</v>
      </c>
      <c r="J34" s="15" t="s">
        <v>314</v>
      </c>
      <c r="K34" s="117" t="s">
        <v>1781</v>
      </c>
      <c r="L34" s="15"/>
      <c r="M34" s="15"/>
      <c r="N34" s="13"/>
      <c r="O34" s="15"/>
      <c r="P34" s="15"/>
      <c r="Q34" s="15"/>
      <c r="R34" s="13"/>
      <c r="T34" s="218" t="s">
        <v>320</v>
      </c>
      <c r="U34" s="219">
        <v>10</v>
      </c>
      <c r="V34" s="219" t="s">
        <v>1693</v>
      </c>
    </row>
    <row r="35" spans="1:22" ht="61.2" x14ac:dyDescent="0.2">
      <c r="A35" s="216" t="s">
        <v>315</v>
      </c>
      <c r="B35" s="15" t="s">
        <v>237</v>
      </c>
      <c r="C35" s="15" t="s">
        <v>184</v>
      </c>
      <c r="D35" s="19" t="s">
        <v>363</v>
      </c>
      <c r="E35" s="15" t="s">
        <v>201</v>
      </c>
      <c r="F35" s="17" t="s">
        <v>247</v>
      </c>
      <c r="G35" s="182" t="s">
        <v>184</v>
      </c>
      <c r="H35" s="15" t="s">
        <v>252</v>
      </c>
      <c r="I35" s="75">
        <v>15</v>
      </c>
      <c r="J35" s="15" t="s">
        <v>316</v>
      </c>
      <c r="K35" s="117" t="s">
        <v>1781</v>
      </c>
      <c r="L35" s="15"/>
      <c r="M35" s="15"/>
      <c r="N35" s="13"/>
      <c r="O35" s="15"/>
      <c r="P35" s="15"/>
      <c r="Q35" s="15" t="s">
        <v>589</v>
      </c>
      <c r="R35" s="13" t="s">
        <v>595</v>
      </c>
      <c r="T35" s="218" t="s">
        <v>415</v>
      </c>
      <c r="U35" s="219">
        <v>19</v>
      </c>
      <c r="V35" s="219" t="s">
        <v>793</v>
      </c>
    </row>
    <row r="36" spans="1:22" x14ac:dyDescent="0.2">
      <c r="A36" s="216" t="s">
        <v>317</v>
      </c>
      <c r="B36" s="15" t="s">
        <v>237</v>
      </c>
      <c r="C36" s="15" t="s">
        <v>184</v>
      </c>
      <c r="D36" s="19" t="s">
        <v>1682</v>
      </c>
      <c r="E36" s="15" t="s">
        <v>318</v>
      </c>
      <c r="F36" s="15" t="s">
        <v>201</v>
      </c>
      <c r="G36" s="258" t="s">
        <v>184</v>
      </c>
      <c r="H36" s="15" t="s">
        <v>319</v>
      </c>
      <c r="I36" s="61" t="s">
        <v>190</v>
      </c>
      <c r="J36" s="15" t="s">
        <v>287</v>
      </c>
      <c r="K36" s="117" t="s">
        <v>1781</v>
      </c>
      <c r="L36" s="15"/>
      <c r="M36" s="15"/>
      <c r="N36" s="13"/>
      <c r="O36" s="15"/>
      <c r="P36" s="15"/>
      <c r="Q36" s="15"/>
      <c r="R36" s="13"/>
      <c r="T36" s="218" t="s">
        <v>185</v>
      </c>
      <c r="U36" s="219">
        <v>15</v>
      </c>
      <c r="V36" s="219" t="s">
        <v>793</v>
      </c>
    </row>
    <row r="37" spans="1:22" ht="51" x14ac:dyDescent="0.2">
      <c r="A37" s="216" t="s">
        <v>320</v>
      </c>
      <c r="B37" s="17" t="s">
        <v>321</v>
      </c>
      <c r="C37" s="15">
        <v>2020</v>
      </c>
      <c r="D37" s="18" t="s">
        <v>364</v>
      </c>
      <c r="E37" s="15"/>
      <c r="F37" s="15" t="s">
        <v>201</v>
      </c>
      <c r="G37" s="258" t="s">
        <v>184</v>
      </c>
      <c r="H37" s="15" t="s">
        <v>252</v>
      </c>
      <c r="I37" s="61" t="s">
        <v>190</v>
      </c>
      <c r="J37" s="15" t="s">
        <v>322</v>
      </c>
      <c r="K37" s="117" t="s">
        <v>1781</v>
      </c>
      <c r="L37" s="15"/>
      <c r="M37" s="15"/>
      <c r="N37" s="13"/>
      <c r="O37" s="15"/>
      <c r="P37" s="15"/>
      <c r="Q37" s="15" t="s">
        <v>590</v>
      </c>
      <c r="R37" s="13" t="s">
        <v>596</v>
      </c>
      <c r="T37" s="218" t="s">
        <v>328</v>
      </c>
      <c r="U37" s="219">
        <v>28</v>
      </c>
      <c r="V37" s="219" t="s">
        <v>1694</v>
      </c>
    </row>
    <row r="38" spans="1:22" x14ac:dyDescent="0.2">
      <c r="A38" s="215" t="s">
        <v>323</v>
      </c>
      <c r="B38" s="15" t="s">
        <v>237</v>
      </c>
      <c r="C38" s="15" t="s">
        <v>184</v>
      </c>
      <c r="D38" s="18" t="s">
        <v>364</v>
      </c>
      <c r="E38" s="15" t="s">
        <v>201</v>
      </c>
      <c r="F38" s="15" t="s">
        <v>201</v>
      </c>
      <c r="G38" s="258" t="s">
        <v>184</v>
      </c>
      <c r="H38" s="15" t="s">
        <v>324</v>
      </c>
      <c r="I38" s="61">
        <v>8</v>
      </c>
      <c r="J38" s="15" t="s">
        <v>325</v>
      </c>
      <c r="K38" s="117" t="s">
        <v>1781</v>
      </c>
      <c r="L38" s="15"/>
      <c r="M38" s="15"/>
      <c r="N38" s="13"/>
      <c r="O38" s="15"/>
      <c r="P38" s="15"/>
      <c r="Q38" s="15"/>
      <c r="R38" s="13"/>
      <c r="T38" s="218" t="s">
        <v>331</v>
      </c>
      <c r="U38" s="219">
        <v>5</v>
      </c>
      <c r="V38" s="219" t="s">
        <v>796</v>
      </c>
    </row>
    <row r="39" spans="1:22" ht="20.399999999999999" x14ac:dyDescent="0.2">
      <c r="A39" s="216" t="s">
        <v>185</v>
      </c>
      <c r="B39" s="15" t="s">
        <v>237</v>
      </c>
      <c r="C39" s="15" t="s">
        <v>184</v>
      </c>
      <c r="D39" s="18" t="s">
        <v>364</v>
      </c>
      <c r="E39" s="15" t="s">
        <v>201</v>
      </c>
      <c r="F39" s="15" t="s">
        <v>201</v>
      </c>
      <c r="G39" s="258" t="s">
        <v>201</v>
      </c>
      <c r="H39" s="15" t="s">
        <v>326</v>
      </c>
      <c r="I39" s="61" t="s">
        <v>190</v>
      </c>
      <c r="J39" s="15" t="s">
        <v>327</v>
      </c>
      <c r="K39" s="117" t="s">
        <v>1781</v>
      </c>
      <c r="L39" s="15"/>
      <c r="M39" s="15"/>
      <c r="N39" s="13"/>
      <c r="O39" s="15"/>
      <c r="P39" s="15"/>
      <c r="Q39" s="15" t="s">
        <v>591</v>
      </c>
      <c r="R39" s="13"/>
      <c r="T39" s="218" t="s">
        <v>333</v>
      </c>
      <c r="U39" s="219">
        <v>4</v>
      </c>
      <c r="V39" s="219" t="s">
        <v>793</v>
      </c>
    </row>
    <row r="40" spans="1:22" x14ac:dyDescent="0.2">
      <c r="A40" s="216" t="s">
        <v>328</v>
      </c>
      <c r="B40" s="15" t="s">
        <v>237</v>
      </c>
      <c r="C40" s="15" t="s">
        <v>184</v>
      </c>
      <c r="D40" s="18" t="s">
        <v>361</v>
      </c>
      <c r="E40" s="15" t="s">
        <v>184</v>
      </c>
      <c r="F40" s="15" t="s">
        <v>201</v>
      </c>
      <c r="G40" s="258" t="s">
        <v>184</v>
      </c>
      <c r="H40" s="15" t="s">
        <v>329</v>
      </c>
      <c r="I40" s="61">
        <v>7</v>
      </c>
      <c r="J40" s="15" t="s">
        <v>330</v>
      </c>
      <c r="K40" s="117" t="s">
        <v>1781</v>
      </c>
      <c r="L40" s="15"/>
      <c r="M40" s="15"/>
      <c r="N40" s="13"/>
      <c r="O40" s="15"/>
      <c r="P40" s="15"/>
      <c r="Q40" s="15"/>
      <c r="R40" s="13"/>
      <c r="T40" s="218" t="s">
        <v>334</v>
      </c>
      <c r="U40" s="219">
        <v>50</v>
      </c>
      <c r="V40" s="219" t="s">
        <v>793</v>
      </c>
    </row>
    <row r="41" spans="1:22" x14ac:dyDescent="0.2">
      <c r="A41" s="216" t="s">
        <v>331</v>
      </c>
      <c r="B41" s="15" t="s">
        <v>237</v>
      </c>
      <c r="C41" s="15" t="s">
        <v>184</v>
      </c>
      <c r="D41" s="18" t="s">
        <v>364</v>
      </c>
      <c r="E41" s="15" t="s">
        <v>201</v>
      </c>
      <c r="F41" s="15" t="s">
        <v>201</v>
      </c>
      <c r="G41" s="258" t="s">
        <v>184</v>
      </c>
      <c r="H41" s="15" t="s">
        <v>332</v>
      </c>
      <c r="I41" s="61" t="s">
        <v>190</v>
      </c>
      <c r="J41" s="15" t="s">
        <v>287</v>
      </c>
      <c r="K41" s="117" t="s">
        <v>1781</v>
      </c>
      <c r="L41" s="15"/>
      <c r="M41" s="15"/>
      <c r="N41" s="13"/>
      <c r="O41" s="15"/>
      <c r="P41" s="15"/>
      <c r="Q41" s="15" t="s">
        <v>592</v>
      </c>
      <c r="R41" s="13"/>
      <c r="T41" s="218" t="s">
        <v>417</v>
      </c>
      <c r="U41" s="219">
        <v>20</v>
      </c>
      <c r="V41" s="219" t="s">
        <v>793</v>
      </c>
    </row>
    <row r="42" spans="1:22" ht="102" x14ac:dyDescent="0.2">
      <c r="A42" s="216" t="s">
        <v>333</v>
      </c>
      <c r="B42" s="15" t="s">
        <v>237</v>
      </c>
      <c r="C42" s="15" t="s">
        <v>184</v>
      </c>
      <c r="D42" s="19" t="s">
        <v>362</v>
      </c>
      <c r="E42" s="15" t="s">
        <v>201</v>
      </c>
      <c r="F42" s="15" t="s">
        <v>251</v>
      </c>
      <c r="G42" s="258" t="s">
        <v>184</v>
      </c>
      <c r="H42" s="15" t="s">
        <v>238</v>
      </c>
      <c r="I42" s="61">
        <v>14</v>
      </c>
      <c r="J42" s="15" t="s">
        <v>268</v>
      </c>
      <c r="K42" s="117" t="s">
        <v>1781</v>
      </c>
      <c r="L42" s="215" t="s">
        <v>271</v>
      </c>
      <c r="M42" s="215">
        <v>28</v>
      </c>
      <c r="N42" s="216" t="s">
        <v>1688</v>
      </c>
      <c r="O42" s="15" t="s">
        <v>598</v>
      </c>
      <c r="P42" s="15" t="s">
        <v>599</v>
      </c>
      <c r="Q42" s="15" t="s">
        <v>600</v>
      </c>
      <c r="R42" s="13" t="s">
        <v>602</v>
      </c>
      <c r="T42" s="218" t="s">
        <v>337</v>
      </c>
      <c r="U42" s="219"/>
      <c r="V42" s="219" t="s">
        <v>795</v>
      </c>
    </row>
    <row r="43" spans="1:22" ht="20.399999999999999" x14ac:dyDescent="0.2">
      <c r="A43" s="216" t="s">
        <v>334</v>
      </c>
      <c r="B43" s="15" t="s">
        <v>237</v>
      </c>
      <c r="C43" s="15" t="s">
        <v>184</v>
      </c>
      <c r="D43" s="18" t="s">
        <v>364</v>
      </c>
      <c r="E43" s="15" t="s">
        <v>201</v>
      </c>
      <c r="F43" s="15" t="s">
        <v>201</v>
      </c>
      <c r="G43" s="258" t="s">
        <v>201</v>
      </c>
      <c r="H43" s="15" t="s">
        <v>234</v>
      </c>
      <c r="I43" s="61" t="s">
        <v>190</v>
      </c>
      <c r="J43" s="15" t="s">
        <v>279</v>
      </c>
      <c r="K43" s="117" t="s">
        <v>1781</v>
      </c>
      <c r="L43" s="15" t="s">
        <v>597</v>
      </c>
      <c r="M43" s="15"/>
      <c r="N43" s="13"/>
      <c r="O43" s="15"/>
      <c r="P43" s="15"/>
      <c r="Q43" s="15"/>
      <c r="R43" s="13"/>
      <c r="T43" s="218" t="s">
        <v>339</v>
      </c>
      <c r="U43" s="219">
        <v>45</v>
      </c>
      <c r="V43" s="219" t="s">
        <v>793</v>
      </c>
    </row>
    <row r="44" spans="1:22" ht="20.399999999999999" x14ac:dyDescent="0.2">
      <c r="A44" s="216" t="s">
        <v>335</v>
      </c>
      <c r="B44" s="15" t="s">
        <v>237</v>
      </c>
      <c r="C44" s="15" t="s">
        <v>184</v>
      </c>
      <c r="D44" s="18" t="s">
        <v>361</v>
      </c>
      <c r="E44" s="15" t="s">
        <v>184</v>
      </c>
      <c r="F44" s="15" t="s">
        <v>201</v>
      </c>
      <c r="G44" s="258" t="s">
        <v>184</v>
      </c>
      <c r="H44" s="15" t="s">
        <v>336</v>
      </c>
      <c r="I44" s="61">
        <v>7</v>
      </c>
      <c r="J44" s="15" t="s">
        <v>287</v>
      </c>
      <c r="K44" s="117" t="s">
        <v>1781</v>
      </c>
      <c r="L44" s="15"/>
      <c r="M44" s="15"/>
      <c r="N44" s="13"/>
      <c r="O44" s="15"/>
      <c r="P44" s="15"/>
      <c r="Q44" s="15" t="s">
        <v>601</v>
      </c>
      <c r="R44" s="13"/>
      <c r="T44" s="218" t="s">
        <v>341</v>
      </c>
      <c r="U44" s="219">
        <v>20</v>
      </c>
      <c r="V44" s="219" t="s">
        <v>1695</v>
      </c>
    </row>
    <row r="45" spans="1:22" ht="30.6" x14ac:dyDescent="0.2">
      <c r="A45" s="216" t="s">
        <v>337</v>
      </c>
      <c r="B45" s="15" t="s">
        <v>184</v>
      </c>
      <c r="C45" s="15">
        <v>2020</v>
      </c>
      <c r="D45" s="18" t="s">
        <v>364</v>
      </c>
      <c r="E45" s="15" t="s">
        <v>201</v>
      </c>
      <c r="F45" s="15" t="s">
        <v>201</v>
      </c>
      <c r="G45" s="258" t="s">
        <v>201</v>
      </c>
      <c r="H45" s="15" t="s">
        <v>338</v>
      </c>
      <c r="I45" s="61" t="s">
        <v>190</v>
      </c>
      <c r="J45" s="15" t="s">
        <v>287</v>
      </c>
      <c r="K45" s="117" t="s">
        <v>1781</v>
      </c>
      <c r="L45" s="215" t="s">
        <v>274</v>
      </c>
      <c r="M45" s="215">
        <v>29</v>
      </c>
      <c r="N45" s="216" t="s">
        <v>793</v>
      </c>
      <c r="O45" s="15" t="s">
        <v>604</v>
      </c>
      <c r="P45" s="15" t="s">
        <v>605</v>
      </c>
      <c r="Q45" s="15" t="s">
        <v>606</v>
      </c>
      <c r="R45" s="13" t="s">
        <v>609</v>
      </c>
      <c r="T45" s="218" t="s">
        <v>343</v>
      </c>
      <c r="U45" s="219">
        <v>17</v>
      </c>
      <c r="V45" s="219" t="s">
        <v>793</v>
      </c>
    </row>
    <row r="46" spans="1:22" ht="20.399999999999999" x14ac:dyDescent="0.2">
      <c r="A46" s="216" t="s">
        <v>339</v>
      </c>
      <c r="B46" s="15" t="s">
        <v>237</v>
      </c>
      <c r="C46" s="15" t="s">
        <v>184</v>
      </c>
      <c r="D46" s="18" t="s">
        <v>364</v>
      </c>
      <c r="E46" s="15" t="s">
        <v>201</v>
      </c>
      <c r="F46" s="15" t="s">
        <v>201</v>
      </c>
      <c r="G46" s="258" t="s">
        <v>184</v>
      </c>
      <c r="H46" s="15" t="s">
        <v>340</v>
      </c>
      <c r="I46" s="61" t="s">
        <v>190</v>
      </c>
      <c r="J46" s="15" t="s">
        <v>287</v>
      </c>
      <c r="K46" s="117" t="s">
        <v>1781</v>
      </c>
      <c r="L46" s="15" t="s">
        <v>603</v>
      </c>
      <c r="M46" s="15"/>
      <c r="N46" s="13"/>
      <c r="O46" s="15"/>
      <c r="P46" s="15"/>
      <c r="Q46" s="15"/>
      <c r="R46" s="13"/>
      <c r="T46" s="218" t="s">
        <v>345</v>
      </c>
      <c r="U46" s="219">
        <v>14</v>
      </c>
      <c r="V46" s="219" t="s">
        <v>793</v>
      </c>
    </row>
    <row r="47" spans="1:22" x14ac:dyDescent="0.2">
      <c r="A47" s="216" t="s">
        <v>341</v>
      </c>
      <c r="B47" s="15" t="s">
        <v>201</v>
      </c>
      <c r="C47" s="15" t="s">
        <v>201</v>
      </c>
      <c r="D47" s="18" t="s">
        <v>364</v>
      </c>
      <c r="E47" s="15" t="s">
        <v>201</v>
      </c>
      <c r="F47" s="15" t="s">
        <v>201</v>
      </c>
      <c r="G47" s="258" t="s">
        <v>184</v>
      </c>
      <c r="H47" s="15" t="s">
        <v>252</v>
      </c>
      <c r="I47" s="61" t="s">
        <v>190</v>
      </c>
      <c r="J47" s="15" t="s">
        <v>342</v>
      </c>
      <c r="K47" s="117" t="s">
        <v>1781</v>
      </c>
      <c r="L47" s="15"/>
      <c r="M47" s="15"/>
      <c r="N47" s="13"/>
      <c r="O47" s="15"/>
      <c r="P47" s="15"/>
      <c r="Q47" s="15" t="s">
        <v>607</v>
      </c>
      <c r="R47" s="13"/>
      <c r="T47" s="218" t="s">
        <v>348</v>
      </c>
      <c r="U47" s="219">
        <v>45</v>
      </c>
      <c r="V47" s="219" t="s">
        <v>793</v>
      </c>
    </row>
    <row r="48" spans="1:22" x14ac:dyDescent="0.2">
      <c r="A48" s="216" t="s">
        <v>343</v>
      </c>
      <c r="B48" s="15" t="s">
        <v>201</v>
      </c>
      <c r="C48" s="15" t="s">
        <v>201</v>
      </c>
      <c r="D48" s="18" t="s">
        <v>364</v>
      </c>
      <c r="E48" s="15" t="s">
        <v>201</v>
      </c>
      <c r="F48" s="15" t="s">
        <v>201</v>
      </c>
      <c r="G48" s="258" t="s">
        <v>184</v>
      </c>
      <c r="H48" s="15" t="s">
        <v>252</v>
      </c>
      <c r="I48" s="61" t="s">
        <v>190</v>
      </c>
      <c r="J48" s="15" t="s">
        <v>344</v>
      </c>
      <c r="K48" s="117" t="s">
        <v>1781</v>
      </c>
      <c r="L48" s="15"/>
      <c r="M48" s="15"/>
      <c r="N48" s="13"/>
      <c r="O48" s="15"/>
      <c r="P48" s="15"/>
      <c r="Q48" s="15"/>
      <c r="R48" s="13"/>
      <c r="T48" s="218" t="s">
        <v>419</v>
      </c>
      <c r="U48" s="219">
        <v>45</v>
      </c>
      <c r="V48" s="219" t="s">
        <v>1696</v>
      </c>
    </row>
    <row r="49" spans="1:22" x14ac:dyDescent="0.2">
      <c r="A49" s="216" t="s">
        <v>345</v>
      </c>
      <c r="B49" s="15" t="s">
        <v>237</v>
      </c>
      <c r="C49" s="15" t="s">
        <v>184</v>
      </c>
      <c r="D49" s="19" t="s">
        <v>362</v>
      </c>
      <c r="E49" s="15" t="s">
        <v>201</v>
      </c>
      <c r="F49" s="15" t="s">
        <v>251</v>
      </c>
      <c r="G49" s="258" t="s">
        <v>184</v>
      </c>
      <c r="H49" s="15" t="s">
        <v>346</v>
      </c>
      <c r="I49" s="61">
        <v>6</v>
      </c>
      <c r="J49" s="15" t="s">
        <v>347</v>
      </c>
      <c r="K49" s="117" t="s">
        <v>1781</v>
      </c>
      <c r="L49" s="15"/>
      <c r="M49" s="15"/>
      <c r="N49" s="13"/>
      <c r="O49" s="15"/>
      <c r="P49" s="15"/>
      <c r="Q49" s="15" t="s">
        <v>608</v>
      </c>
      <c r="R49" s="13"/>
      <c r="T49" s="218" t="s">
        <v>353</v>
      </c>
      <c r="U49" s="219">
        <v>18</v>
      </c>
      <c r="V49" s="219" t="s">
        <v>793</v>
      </c>
    </row>
    <row r="50" spans="1:22" x14ac:dyDescent="0.2">
      <c r="A50" s="216" t="s">
        <v>348</v>
      </c>
      <c r="B50" s="15" t="s">
        <v>237</v>
      </c>
      <c r="C50" s="15" t="s">
        <v>184</v>
      </c>
      <c r="D50" s="19" t="s">
        <v>363</v>
      </c>
      <c r="E50" s="15" t="s">
        <v>201</v>
      </c>
      <c r="F50" s="15" t="s">
        <v>247</v>
      </c>
      <c r="G50" s="258" t="s">
        <v>201</v>
      </c>
      <c r="H50" s="15" t="s">
        <v>349</v>
      </c>
      <c r="I50" s="61" t="s">
        <v>190</v>
      </c>
      <c r="J50" s="15" t="s">
        <v>350</v>
      </c>
      <c r="K50" s="117" t="s">
        <v>1781</v>
      </c>
      <c r="L50" s="215" t="s">
        <v>277</v>
      </c>
      <c r="M50" s="215">
        <v>20</v>
      </c>
      <c r="N50" s="216" t="s">
        <v>793</v>
      </c>
      <c r="O50" s="15" t="s">
        <v>611</v>
      </c>
      <c r="P50" s="15" t="s">
        <v>599</v>
      </c>
      <c r="Q50" s="15" t="s">
        <v>612</v>
      </c>
      <c r="R50" s="13" t="s">
        <v>526</v>
      </c>
      <c r="T50" s="218" t="s">
        <v>355</v>
      </c>
      <c r="U50" s="219">
        <v>13</v>
      </c>
      <c r="V50" s="219" t="s">
        <v>1697</v>
      </c>
    </row>
    <row r="51" spans="1:22" x14ac:dyDescent="0.2">
      <c r="A51" s="216" t="s">
        <v>351</v>
      </c>
      <c r="B51" s="15" t="s">
        <v>237</v>
      </c>
      <c r="C51" s="15" t="s">
        <v>184</v>
      </c>
      <c r="D51" s="18" t="s">
        <v>364</v>
      </c>
      <c r="E51" s="15" t="s">
        <v>201</v>
      </c>
      <c r="F51" s="15" t="s">
        <v>201</v>
      </c>
      <c r="G51" s="258" t="s">
        <v>184</v>
      </c>
      <c r="H51" s="15" t="s">
        <v>352</v>
      </c>
      <c r="I51" s="61" t="s">
        <v>190</v>
      </c>
      <c r="J51" s="15" t="s">
        <v>279</v>
      </c>
      <c r="K51" s="117" t="s">
        <v>1781</v>
      </c>
      <c r="L51" s="15" t="s">
        <v>610</v>
      </c>
      <c r="M51" s="15"/>
      <c r="N51" s="13"/>
      <c r="O51" s="15"/>
      <c r="P51" s="15"/>
      <c r="Q51" s="15"/>
      <c r="R51" s="13"/>
      <c r="T51" s="218" t="s">
        <v>357</v>
      </c>
      <c r="U51" s="219">
        <v>14</v>
      </c>
      <c r="V51" s="219" t="s">
        <v>793</v>
      </c>
    </row>
    <row r="52" spans="1:22" x14ac:dyDescent="0.2">
      <c r="A52" s="216" t="s">
        <v>353</v>
      </c>
      <c r="B52" s="15" t="s">
        <v>237</v>
      </c>
      <c r="C52" s="15" t="s">
        <v>184</v>
      </c>
      <c r="D52" s="19" t="s">
        <v>362</v>
      </c>
      <c r="E52" s="15" t="s">
        <v>201</v>
      </c>
      <c r="F52" s="15" t="s">
        <v>251</v>
      </c>
      <c r="G52" s="258" t="s">
        <v>184</v>
      </c>
      <c r="H52" s="15" t="s">
        <v>252</v>
      </c>
      <c r="I52" s="61">
        <v>21</v>
      </c>
      <c r="J52" s="15" t="s">
        <v>354</v>
      </c>
      <c r="K52" s="117" t="s">
        <v>1781</v>
      </c>
      <c r="L52" s="15"/>
      <c r="M52" s="15"/>
      <c r="N52" s="13"/>
      <c r="O52" s="15"/>
      <c r="P52" s="15"/>
      <c r="Q52" s="15" t="s">
        <v>613</v>
      </c>
      <c r="R52" s="13"/>
      <c r="T52" s="218" t="s">
        <v>52</v>
      </c>
      <c r="U52" s="219">
        <v>40</v>
      </c>
      <c r="V52" s="219" t="s">
        <v>793</v>
      </c>
    </row>
    <row r="53" spans="1:22" ht="20.399999999999999" x14ac:dyDescent="0.2">
      <c r="A53" s="216" t="s">
        <v>355</v>
      </c>
      <c r="B53" s="15" t="s">
        <v>184</v>
      </c>
      <c r="C53" s="15">
        <v>2020</v>
      </c>
      <c r="D53" s="18" t="s">
        <v>364</v>
      </c>
      <c r="E53" s="15" t="s">
        <v>201</v>
      </c>
      <c r="F53" s="15" t="s">
        <v>201</v>
      </c>
      <c r="G53" s="258" t="s">
        <v>201</v>
      </c>
      <c r="H53" s="15" t="s">
        <v>299</v>
      </c>
      <c r="I53" s="61" t="s">
        <v>190</v>
      </c>
      <c r="J53" s="15" t="s">
        <v>356</v>
      </c>
      <c r="K53" s="117" t="s">
        <v>1781</v>
      </c>
      <c r="L53" s="215" t="s">
        <v>282</v>
      </c>
      <c r="M53" s="215">
        <v>14</v>
      </c>
      <c r="N53" s="216" t="s">
        <v>1689</v>
      </c>
      <c r="O53" s="15" t="s">
        <v>615</v>
      </c>
      <c r="P53" s="15" t="s">
        <v>616</v>
      </c>
      <c r="Q53" s="15" t="s">
        <v>617</v>
      </c>
      <c r="R53" s="13" t="s">
        <v>620</v>
      </c>
      <c r="T53" s="213" t="s">
        <v>527</v>
      </c>
      <c r="U53" s="217"/>
      <c r="V53" s="217"/>
    </row>
    <row r="54" spans="1:22" x14ac:dyDescent="0.2">
      <c r="A54" s="216" t="s">
        <v>357</v>
      </c>
      <c r="B54" s="15" t="s">
        <v>237</v>
      </c>
      <c r="C54" s="15" t="s">
        <v>184</v>
      </c>
      <c r="D54" s="18" t="s">
        <v>361</v>
      </c>
      <c r="E54" s="15" t="s">
        <v>184</v>
      </c>
      <c r="F54" s="15" t="s">
        <v>201</v>
      </c>
      <c r="G54" s="258" t="s">
        <v>201</v>
      </c>
      <c r="H54" s="15" t="s">
        <v>358</v>
      </c>
      <c r="I54" s="61" t="s">
        <v>190</v>
      </c>
      <c r="J54" s="15" t="s">
        <v>268</v>
      </c>
      <c r="K54" s="117" t="s">
        <v>1781</v>
      </c>
      <c r="L54" s="15" t="s">
        <v>614</v>
      </c>
      <c r="M54" s="15"/>
      <c r="N54" s="13"/>
      <c r="O54" s="15"/>
      <c r="P54" s="15"/>
      <c r="Q54" s="15"/>
      <c r="R54" s="13"/>
      <c r="T54" s="213"/>
      <c r="U54" s="217"/>
      <c r="V54" s="217"/>
    </row>
    <row r="55" spans="1:22" x14ac:dyDescent="0.2">
      <c r="A55" s="216" t="s">
        <v>359</v>
      </c>
      <c r="B55" s="15" t="s">
        <v>237</v>
      </c>
      <c r="C55" s="15" t="s">
        <v>184</v>
      </c>
      <c r="D55" s="18" t="s">
        <v>364</v>
      </c>
      <c r="E55" s="15" t="s">
        <v>201</v>
      </c>
      <c r="F55" s="15" t="s">
        <v>201</v>
      </c>
      <c r="G55" s="258" t="s">
        <v>201</v>
      </c>
      <c r="H55" s="15" t="s">
        <v>299</v>
      </c>
      <c r="I55" s="61" t="s">
        <v>190</v>
      </c>
      <c r="J55" s="15" t="s">
        <v>287</v>
      </c>
      <c r="K55" s="117" t="s">
        <v>1781</v>
      </c>
      <c r="L55" s="15"/>
      <c r="M55" s="15"/>
      <c r="N55" s="13"/>
      <c r="O55" s="15"/>
      <c r="P55" s="15"/>
      <c r="Q55" s="15" t="s">
        <v>618</v>
      </c>
      <c r="R55" s="13" t="s">
        <v>621</v>
      </c>
    </row>
    <row r="56" spans="1:22" x14ac:dyDescent="0.2">
      <c r="A56" s="240"/>
      <c r="B56" s="228"/>
      <c r="C56" s="228"/>
      <c r="D56" s="229"/>
      <c r="E56" s="228"/>
      <c r="F56" s="228"/>
      <c r="H56" s="228"/>
      <c r="I56" s="245"/>
      <c r="J56" s="228"/>
      <c r="L56" s="15"/>
      <c r="M56" s="15"/>
      <c r="N56" s="13"/>
      <c r="O56" s="15"/>
      <c r="P56" s="15"/>
      <c r="Q56" s="15"/>
      <c r="R56" s="13"/>
      <c r="T56" s="222" t="s">
        <v>533</v>
      </c>
    </row>
    <row r="57" spans="1:22" ht="132.6" x14ac:dyDescent="0.2">
      <c r="A57" s="241" t="s">
        <v>360</v>
      </c>
      <c r="B57" s="230" t="s">
        <v>360</v>
      </c>
      <c r="C57" s="230" t="s">
        <v>360</v>
      </c>
      <c r="D57" s="230" t="s">
        <v>360</v>
      </c>
      <c r="E57" s="230" t="s">
        <v>360</v>
      </c>
      <c r="F57" s="230" t="s">
        <v>360</v>
      </c>
      <c r="G57" s="259" t="str">
        <f>H57</f>
        <v>https://www.ncsl.org/research/elections-and-campaigns/absentee-and-mail-voting-policies-in-effect-for-the-2020-election.aspx</v>
      </c>
      <c r="H57" s="230" t="s">
        <v>360</v>
      </c>
      <c r="I57" s="246"/>
      <c r="J57" s="230" t="s">
        <v>360</v>
      </c>
      <c r="L57" s="15"/>
      <c r="M57" s="15"/>
      <c r="N57" s="13"/>
      <c r="O57" s="15"/>
      <c r="P57" s="15"/>
      <c r="Q57" s="15"/>
      <c r="R57" s="13"/>
      <c r="T57" s="213" t="s">
        <v>538</v>
      </c>
      <c r="U57" s="217"/>
      <c r="V57" s="217"/>
    </row>
    <row r="58" spans="1:22" x14ac:dyDescent="0.2">
      <c r="A58" s="240"/>
      <c r="B58" s="228"/>
      <c r="C58" s="228"/>
      <c r="D58" s="229"/>
      <c r="E58" s="228"/>
      <c r="F58" s="228"/>
      <c r="G58" s="257"/>
      <c r="H58" s="228"/>
      <c r="I58" s="245"/>
      <c r="J58" s="228"/>
      <c r="L58" s="15"/>
      <c r="M58" s="15"/>
      <c r="N58" s="13"/>
      <c r="O58" s="15"/>
      <c r="P58" s="15"/>
      <c r="Q58" s="15" t="s">
        <v>619</v>
      </c>
      <c r="R58" s="13"/>
      <c r="T58" s="213"/>
      <c r="U58" s="217"/>
      <c r="V58" s="217"/>
    </row>
    <row r="59" spans="1:22" ht="20.399999999999999" x14ac:dyDescent="0.2">
      <c r="A59" s="242"/>
      <c r="B59" s="231"/>
      <c r="C59" s="231"/>
      <c r="D59" s="231"/>
      <c r="E59" s="231"/>
      <c r="F59" s="231"/>
      <c r="G59" s="257"/>
      <c r="H59" s="231"/>
      <c r="I59" s="247"/>
      <c r="J59" s="231"/>
      <c r="L59" s="215" t="s">
        <v>285</v>
      </c>
      <c r="M59" s="215">
        <v>30</v>
      </c>
      <c r="N59" s="216" t="s">
        <v>793</v>
      </c>
      <c r="O59" s="15" t="s">
        <v>623</v>
      </c>
      <c r="P59" s="15" t="s">
        <v>624</v>
      </c>
      <c r="Q59" s="15" t="s">
        <v>625</v>
      </c>
      <c r="R59" s="13" t="s">
        <v>626</v>
      </c>
      <c r="T59" s="222" t="s">
        <v>542</v>
      </c>
    </row>
    <row r="60" spans="1:22" x14ac:dyDescent="0.2">
      <c r="A60" s="242"/>
      <c r="B60" s="231"/>
      <c r="C60" s="231"/>
      <c r="D60" s="231"/>
      <c r="E60" s="231"/>
      <c r="F60" s="231"/>
      <c r="G60" s="257"/>
      <c r="H60" s="231"/>
      <c r="I60" s="247"/>
      <c r="J60" s="231"/>
      <c r="L60" s="15" t="s">
        <v>622</v>
      </c>
      <c r="M60" s="15"/>
      <c r="N60" s="13"/>
      <c r="O60" s="15"/>
      <c r="P60" s="15"/>
      <c r="Q60" s="15"/>
      <c r="R60" s="13"/>
      <c r="T60" s="213"/>
      <c r="U60" s="217"/>
      <c r="V60" s="217"/>
    </row>
    <row r="61" spans="1:22" ht="20.399999999999999" x14ac:dyDescent="0.2">
      <c r="A61" s="242"/>
      <c r="B61" s="231"/>
      <c r="C61" s="231"/>
      <c r="D61" s="231"/>
      <c r="E61" s="231"/>
      <c r="F61" s="231"/>
      <c r="G61" s="260"/>
      <c r="H61" s="231"/>
      <c r="I61" s="247"/>
      <c r="J61" s="231"/>
      <c r="L61" s="215" t="s">
        <v>402</v>
      </c>
      <c r="M61" s="215">
        <v>8</v>
      </c>
      <c r="N61" s="216" t="s">
        <v>792</v>
      </c>
      <c r="O61" s="15" t="s">
        <v>628</v>
      </c>
      <c r="P61" s="15" t="s">
        <v>629</v>
      </c>
      <c r="Q61" s="15" t="s">
        <v>630</v>
      </c>
      <c r="R61" s="13" t="s">
        <v>632</v>
      </c>
      <c r="T61" s="213" t="s">
        <v>548</v>
      </c>
      <c r="U61" s="217"/>
      <c r="V61" s="217"/>
    </row>
    <row r="62" spans="1:22" x14ac:dyDescent="0.2">
      <c r="A62" s="242"/>
      <c r="B62" s="231"/>
      <c r="C62" s="231"/>
      <c r="D62" s="231"/>
      <c r="E62" s="231"/>
      <c r="F62" s="231"/>
      <c r="G62" s="257"/>
      <c r="H62" s="231"/>
      <c r="I62" s="247"/>
      <c r="J62" s="231"/>
      <c r="L62" s="15" t="s">
        <v>627</v>
      </c>
      <c r="M62" s="15"/>
      <c r="N62" s="13"/>
      <c r="O62" s="15"/>
      <c r="P62" s="15" t="s">
        <v>1787</v>
      </c>
      <c r="Q62" s="15"/>
      <c r="R62" s="13"/>
      <c r="T62" s="213" t="s">
        <v>549</v>
      </c>
      <c r="U62" s="217"/>
      <c r="V62" s="217"/>
    </row>
    <row r="63" spans="1:22" ht="20.399999999999999" x14ac:dyDescent="0.2">
      <c r="A63" s="242"/>
      <c r="B63" s="231"/>
      <c r="C63" s="231"/>
      <c r="D63" s="231"/>
      <c r="E63" s="231"/>
      <c r="F63" s="231"/>
      <c r="G63" s="261"/>
      <c r="H63" s="231"/>
      <c r="I63" s="247"/>
      <c r="J63" s="231"/>
      <c r="L63" s="15"/>
      <c r="M63" s="15"/>
      <c r="N63" s="13"/>
      <c r="O63" s="15"/>
      <c r="P63" s="15"/>
      <c r="Q63" s="15" t="s">
        <v>631</v>
      </c>
      <c r="R63" s="13" t="s">
        <v>633</v>
      </c>
      <c r="T63" s="222" t="s">
        <v>556</v>
      </c>
    </row>
    <row r="64" spans="1:22" ht="40.799999999999997" x14ac:dyDescent="0.2">
      <c r="A64" s="242"/>
      <c r="B64" s="231"/>
      <c r="C64" s="231"/>
      <c r="D64" s="231"/>
      <c r="E64" s="231"/>
      <c r="F64" s="231"/>
      <c r="G64" s="256"/>
      <c r="H64" s="231"/>
      <c r="I64" s="247"/>
      <c r="J64" s="231"/>
      <c r="L64" s="215" t="s">
        <v>291</v>
      </c>
      <c r="M64" s="215">
        <v>40</v>
      </c>
      <c r="N64" s="216" t="s">
        <v>797</v>
      </c>
      <c r="O64" s="15" t="s">
        <v>635</v>
      </c>
      <c r="P64" s="15" t="s">
        <v>544</v>
      </c>
      <c r="Q64" s="15" t="s">
        <v>636</v>
      </c>
      <c r="R64" s="13" t="s">
        <v>637</v>
      </c>
      <c r="T64" s="220"/>
      <c r="U64" s="221"/>
      <c r="V64" s="221"/>
    </row>
    <row r="65" spans="1:22" x14ac:dyDescent="0.2">
      <c r="A65" s="242"/>
      <c r="B65" s="231"/>
      <c r="C65" s="231"/>
      <c r="D65" s="231"/>
      <c r="E65" s="231"/>
      <c r="F65" s="231"/>
      <c r="G65" s="252"/>
      <c r="H65" s="231"/>
      <c r="I65" s="247"/>
      <c r="J65" s="231"/>
      <c r="L65" s="15" t="s">
        <v>634</v>
      </c>
      <c r="M65" s="15"/>
      <c r="N65" s="13"/>
      <c r="O65" s="15"/>
      <c r="P65" s="15"/>
      <c r="Q65" s="15"/>
      <c r="R65" s="13"/>
      <c r="T65" s="220" t="s">
        <v>563</v>
      </c>
      <c r="U65" s="221"/>
      <c r="V65" s="221"/>
    </row>
    <row r="66" spans="1:22" ht="51" x14ac:dyDescent="0.2">
      <c r="A66" s="242"/>
      <c r="B66" s="231"/>
      <c r="C66" s="231"/>
      <c r="D66" s="231"/>
      <c r="E66" s="231"/>
      <c r="F66" s="231"/>
      <c r="G66" s="252"/>
      <c r="H66" s="231"/>
      <c r="I66" s="247"/>
      <c r="J66" s="231"/>
      <c r="L66" s="15"/>
      <c r="M66" s="15"/>
      <c r="N66" s="13"/>
      <c r="O66" s="15"/>
      <c r="P66" s="15"/>
      <c r="Q66" s="15"/>
      <c r="R66" s="13" t="s">
        <v>638</v>
      </c>
      <c r="T66" s="220"/>
      <c r="U66" s="221"/>
      <c r="V66" s="221"/>
    </row>
    <row r="67" spans="1:22" ht="40.799999999999997" x14ac:dyDescent="0.2">
      <c r="A67" s="242"/>
      <c r="B67" s="231"/>
      <c r="C67" s="231"/>
      <c r="D67" s="231"/>
      <c r="E67" s="231"/>
      <c r="F67" s="231"/>
      <c r="G67" s="252"/>
      <c r="H67" s="231"/>
      <c r="I67" s="247"/>
      <c r="J67" s="231"/>
      <c r="L67" s="215" t="s">
        <v>639</v>
      </c>
      <c r="M67" s="215">
        <v>11</v>
      </c>
      <c r="N67" s="216" t="s">
        <v>793</v>
      </c>
      <c r="O67" s="15" t="s">
        <v>642</v>
      </c>
      <c r="P67" s="15" t="s">
        <v>643</v>
      </c>
      <c r="Q67" s="15" t="s">
        <v>644</v>
      </c>
      <c r="R67" s="13" t="s">
        <v>646</v>
      </c>
      <c r="T67" s="220" t="s">
        <v>572</v>
      </c>
      <c r="U67" s="221"/>
      <c r="V67" s="221"/>
    </row>
    <row r="68" spans="1:22" x14ac:dyDescent="0.2">
      <c r="A68" s="242"/>
      <c r="B68" s="231"/>
      <c r="C68" s="231"/>
      <c r="D68" s="231"/>
      <c r="E68" s="231"/>
      <c r="F68" s="231"/>
      <c r="G68" s="252"/>
      <c r="H68" s="231"/>
      <c r="I68" s="247"/>
      <c r="J68" s="231"/>
      <c r="L68" s="15" t="s">
        <v>640</v>
      </c>
      <c r="M68" s="15"/>
      <c r="N68" s="13"/>
      <c r="O68" s="15"/>
      <c r="P68" s="15"/>
      <c r="Q68" s="15"/>
      <c r="R68" s="13"/>
    </row>
    <row r="69" spans="1:22" x14ac:dyDescent="0.2">
      <c r="A69" s="242"/>
      <c r="B69" s="231"/>
      <c r="C69" s="231"/>
      <c r="D69" s="231"/>
      <c r="E69" s="231"/>
      <c r="F69" s="231"/>
      <c r="G69" s="252"/>
      <c r="H69" s="231"/>
      <c r="I69" s="247"/>
      <c r="J69" s="231"/>
      <c r="L69" s="15" t="s">
        <v>641</v>
      </c>
      <c r="M69" s="15"/>
      <c r="N69" s="13"/>
      <c r="O69" s="15"/>
      <c r="P69" s="15"/>
      <c r="Q69" s="15" t="s">
        <v>645</v>
      </c>
      <c r="R69" s="13"/>
    </row>
    <row r="70" spans="1:22" ht="20.399999999999999" x14ac:dyDescent="0.2">
      <c r="A70" s="242"/>
      <c r="B70" s="231"/>
      <c r="C70" s="231"/>
      <c r="D70" s="231"/>
      <c r="E70" s="231"/>
      <c r="F70" s="231"/>
      <c r="G70" s="252"/>
      <c r="H70" s="231"/>
      <c r="I70" s="247"/>
      <c r="J70" s="231"/>
      <c r="L70" s="215" t="s">
        <v>405</v>
      </c>
      <c r="M70" s="215">
        <v>46</v>
      </c>
      <c r="N70" s="216" t="s">
        <v>1690</v>
      </c>
      <c r="O70" s="15" t="s">
        <v>648</v>
      </c>
      <c r="P70" s="15" t="s">
        <v>649</v>
      </c>
      <c r="Q70" s="15" t="s">
        <v>650</v>
      </c>
      <c r="R70" s="13" t="s">
        <v>651</v>
      </c>
      <c r="T70" s="220"/>
      <c r="U70" s="221"/>
      <c r="V70" s="221"/>
    </row>
    <row r="71" spans="1:22" x14ac:dyDescent="0.2">
      <c r="A71" s="242"/>
      <c r="B71" s="231"/>
      <c r="C71" s="231"/>
      <c r="D71" s="231"/>
      <c r="E71" s="231"/>
      <c r="F71" s="231"/>
      <c r="G71" s="252"/>
      <c r="H71" s="231"/>
      <c r="I71" s="247"/>
      <c r="J71" s="231"/>
      <c r="L71" s="15" t="s">
        <v>647</v>
      </c>
      <c r="M71" s="15"/>
      <c r="N71" s="13"/>
      <c r="O71" s="15"/>
      <c r="P71" s="15"/>
      <c r="Q71" s="15"/>
      <c r="R71" s="13"/>
      <c r="T71" s="220" t="s">
        <v>580</v>
      </c>
      <c r="U71" s="221"/>
      <c r="V71" s="221"/>
    </row>
    <row r="72" spans="1:22" ht="30.6" x14ac:dyDescent="0.2">
      <c r="A72" s="242"/>
      <c r="B72" s="231"/>
      <c r="C72" s="231"/>
      <c r="D72" s="231"/>
      <c r="E72" s="231"/>
      <c r="F72" s="231"/>
      <c r="G72" s="252"/>
      <c r="H72" s="231"/>
      <c r="I72" s="247"/>
      <c r="J72" s="231"/>
      <c r="L72" s="15"/>
      <c r="M72" s="15"/>
      <c r="N72" s="13"/>
      <c r="O72" s="15"/>
      <c r="P72" s="15"/>
      <c r="Q72" s="15"/>
      <c r="R72" s="13" t="s">
        <v>652</v>
      </c>
      <c r="T72" s="220" t="s">
        <v>584</v>
      </c>
      <c r="U72" s="221"/>
      <c r="V72" s="221"/>
    </row>
    <row r="73" spans="1:22" x14ac:dyDescent="0.2">
      <c r="A73" s="242"/>
      <c r="B73" s="231"/>
      <c r="C73" s="231"/>
      <c r="D73" s="231"/>
      <c r="E73" s="231"/>
      <c r="F73" s="231"/>
      <c r="G73" s="252"/>
      <c r="H73" s="231"/>
      <c r="I73" s="247"/>
      <c r="J73" s="231"/>
      <c r="L73" s="215" t="s">
        <v>304</v>
      </c>
      <c r="M73" s="215">
        <v>30</v>
      </c>
      <c r="N73" s="216" t="s">
        <v>793</v>
      </c>
      <c r="O73" s="15" t="s">
        <v>654</v>
      </c>
      <c r="P73" s="15" t="s">
        <v>544</v>
      </c>
      <c r="Q73" s="15" t="s">
        <v>655</v>
      </c>
      <c r="R73" s="13" t="s">
        <v>526</v>
      </c>
      <c r="T73" s="220"/>
      <c r="U73" s="221"/>
      <c r="V73" s="221"/>
    </row>
    <row r="74" spans="1:22" x14ac:dyDescent="0.2">
      <c r="A74" s="242"/>
      <c r="B74" s="231"/>
      <c r="C74" s="231"/>
      <c r="D74" s="231"/>
      <c r="E74" s="231"/>
      <c r="F74" s="231"/>
      <c r="G74" s="252"/>
      <c r="H74" s="231"/>
      <c r="I74" s="247"/>
      <c r="J74" s="231"/>
      <c r="L74" s="15" t="s">
        <v>653</v>
      </c>
      <c r="M74" s="15"/>
      <c r="N74" s="13"/>
      <c r="O74" s="15"/>
      <c r="P74" s="15"/>
      <c r="Q74" s="15"/>
      <c r="R74" s="13"/>
      <c r="T74" s="220"/>
      <c r="U74" s="221"/>
      <c r="V74" s="221"/>
    </row>
    <row r="75" spans="1:22" x14ac:dyDescent="0.2">
      <c r="A75" s="242"/>
      <c r="B75" s="231"/>
      <c r="C75" s="231"/>
      <c r="D75" s="231"/>
      <c r="E75" s="231"/>
      <c r="F75" s="231"/>
      <c r="G75" s="252"/>
      <c r="H75" s="231"/>
      <c r="I75" s="247"/>
      <c r="J75" s="231"/>
      <c r="L75" s="215" t="s">
        <v>307</v>
      </c>
      <c r="M75" s="215">
        <v>30</v>
      </c>
      <c r="N75" s="216" t="s">
        <v>793</v>
      </c>
      <c r="O75" s="15" t="s">
        <v>656</v>
      </c>
      <c r="P75" s="15" t="s">
        <v>657</v>
      </c>
      <c r="Q75" s="15" t="s">
        <v>658</v>
      </c>
      <c r="R75" s="13" t="s">
        <v>526</v>
      </c>
      <c r="T75" s="220"/>
      <c r="U75" s="221"/>
      <c r="V75" s="221"/>
    </row>
    <row r="76" spans="1:22" x14ac:dyDescent="0.2">
      <c r="A76" s="242"/>
      <c r="B76" s="231"/>
      <c r="C76" s="231"/>
      <c r="D76" s="231"/>
      <c r="E76" s="231"/>
      <c r="F76" s="231"/>
      <c r="G76" s="252"/>
      <c r="H76" s="231"/>
      <c r="I76" s="247"/>
      <c r="J76" s="231"/>
      <c r="L76" s="15" t="s">
        <v>1780</v>
      </c>
      <c r="M76" s="15"/>
      <c r="N76" s="13"/>
      <c r="O76" s="15"/>
      <c r="P76" s="15"/>
      <c r="Q76" s="15"/>
      <c r="R76" s="13"/>
      <c r="T76" s="220"/>
      <c r="U76" s="221"/>
      <c r="V76" s="221"/>
    </row>
    <row r="77" spans="1:22" ht="102" x14ac:dyDescent="0.2">
      <c r="A77" s="242"/>
      <c r="B77" s="231"/>
      <c r="C77" s="231"/>
      <c r="D77" s="231"/>
      <c r="E77" s="231"/>
      <c r="F77" s="231"/>
      <c r="G77" s="252"/>
      <c r="H77" s="231"/>
      <c r="I77" s="247"/>
      <c r="J77" s="231"/>
      <c r="L77" s="215" t="s">
        <v>309</v>
      </c>
      <c r="M77" s="215">
        <v>17</v>
      </c>
      <c r="N77" s="216" t="s">
        <v>1691</v>
      </c>
      <c r="O77" s="15" t="s">
        <v>660</v>
      </c>
      <c r="P77" s="15" t="s">
        <v>535</v>
      </c>
      <c r="Q77" s="15" t="s">
        <v>661</v>
      </c>
      <c r="R77" s="13" t="s">
        <v>664</v>
      </c>
      <c r="T77" s="220"/>
      <c r="U77" s="221"/>
      <c r="V77" s="221"/>
    </row>
    <row r="78" spans="1:22" x14ac:dyDescent="0.2">
      <c r="A78" s="242"/>
      <c r="B78" s="231"/>
      <c r="C78" s="231"/>
      <c r="D78" s="231"/>
      <c r="E78" s="231"/>
      <c r="F78" s="231"/>
      <c r="G78" s="252"/>
      <c r="H78" s="231"/>
      <c r="I78" s="247"/>
      <c r="J78" s="231"/>
      <c r="L78" s="15" t="s">
        <v>659</v>
      </c>
      <c r="M78" s="15"/>
      <c r="N78" s="13"/>
      <c r="O78" s="15"/>
      <c r="P78" s="15"/>
      <c r="Q78" s="15"/>
      <c r="R78" s="13"/>
      <c r="T78" s="220"/>
      <c r="U78" s="221"/>
      <c r="V78" s="221"/>
    </row>
    <row r="79" spans="1:22" x14ac:dyDescent="0.2">
      <c r="A79" s="242"/>
      <c r="B79" s="231"/>
      <c r="C79" s="231"/>
      <c r="D79" s="231"/>
      <c r="E79" s="231"/>
      <c r="F79" s="231"/>
      <c r="G79" s="252"/>
      <c r="H79" s="231"/>
      <c r="I79" s="247"/>
      <c r="J79" s="231"/>
      <c r="L79" s="15"/>
      <c r="M79" s="15"/>
      <c r="N79" s="13"/>
      <c r="O79" s="15"/>
      <c r="P79" s="15"/>
      <c r="Q79" s="15" t="s">
        <v>662</v>
      </c>
      <c r="R79" s="13"/>
      <c r="T79" s="220"/>
      <c r="U79" s="221"/>
      <c r="V79" s="221"/>
    </row>
    <row r="80" spans="1:22" x14ac:dyDescent="0.2">
      <c r="A80" s="242"/>
      <c r="B80" s="231"/>
      <c r="C80" s="231"/>
      <c r="D80" s="231"/>
      <c r="E80" s="231"/>
      <c r="F80" s="231"/>
      <c r="G80" s="252"/>
      <c r="H80" s="231"/>
      <c r="I80" s="247"/>
      <c r="J80" s="231"/>
      <c r="L80" s="15"/>
      <c r="M80" s="15"/>
      <c r="N80" s="13"/>
      <c r="O80" s="15"/>
      <c r="P80" s="15"/>
      <c r="Q80" s="15"/>
      <c r="R80" s="13"/>
      <c r="T80" s="220"/>
      <c r="U80" s="221"/>
      <c r="V80" s="221"/>
    </row>
    <row r="81" spans="1:22" ht="91.8" x14ac:dyDescent="0.2">
      <c r="A81" s="242"/>
      <c r="B81" s="231"/>
      <c r="C81" s="231"/>
      <c r="D81" s="231"/>
      <c r="E81" s="231"/>
      <c r="F81" s="231"/>
      <c r="G81" s="252"/>
      <c r="H81" s="231"/>
      <c r="I81" s="247"/>
      <c r="J81" s="231"/>
      <c r="L81" s="15"/>
      <c r="M81" s="15"/>
      <c r="N81" s="13"/>
      <c r="O81" s="15"/>
      <c r="P81" s="15"/>
      <c r="Q81" s="15" t="s">
        <v>663</v>
      </c>
      <c r="R81" s="13" t="s">
        <v>665</v>
      </c>
      <c r="T81" s="220"/>
      <c r="U81" s="221"/>
      <c r="V81" s="221"/>
    </row>
    <row r="82" spans="1:22" x14ac:dyDescent="0.2">
      <c r="A82" s="242"/>
      <c r="B82" s="231"/>
      <c r="C82" s="231"/>
      <c r="D82" s="231"/>
      <c r="E82" s="231"/>
      <c r="F82" s="231"/>
      <c r="G82" s="252"/>
      <c r="H82" s="231"/>
      <c r="I82" s="247"/>
      <c r="J82" s="231"/>
      <c r="L82" s="215" t="s">
        <v>413</v>
      </c>
      <c r="M82" s="215">
        <v>45</v>
      </c>
      <c r="N82" s="216" t="s">
        <v>793</v>
      </c>
      <c r="O82" s="15" t="s">
        <v>667</v>
      </c>
      <c r="P82" s="15" t="s">
        <v>668</v>
      </c>
      <c r="Q82" s="15" t="s">
        <v>669</v>
      </c>
      <c r="R82" s="13" t="s">
        <v>526</v>
      </c>
      <c r="T82" s="220" t="s">
        <v>597</v>
      </c>
      <c r="U82" s="221"/>
      <c r="V82" s="221"/>
    </row>
    <row r="83" spans="1:22" x14ac:dyDescent="0.2">
      <c r="A83" s="242"/>
      <c r="B83" s="231"/>
      <c r="C83" s="231"/>
      <c r="D83" s="231"/>
      <c r="E83" s="231"/>
      <c r="F83" s="231"/>
      <c r="G83" s="252"/>
      <c r="H83" s="231"/>
      <c r="I83" s="247"/>
      <c r="J83" s="231"/>
      <c r="L83" s="15" t="s">
        <v>666</v>
      </c>
      <c r="M83" s="15"/>
      <c r="N83" s="13"/>
      <c r="O83" s="15"/>
      <c r="P83" s="15"/>
      <c r="Q83" s="15"/>
      <c r="R83" s="13"/>
      <c r="T83" s="220"/>
      <c r="U83" s="221"/>
      <c r="V83" s="221"/>
    </row>
    <row r="84" spans="1:22" ht="30.6" x14ac:dyDescent="0.2">
      <c r="A84" s="242"/>
      <c r="B84" s="231"/>
      <c r="C84" s="231"/>
      <c r="D84" s="231"/>
      <c r="E84" s="231"/>
      <c r="F84" s="231"/>
      <c r="G84" s="252"/>
      <c r="H84" s="231"/>
      <c r="I84" s="247"/>
      <c r="J84" s="231"/>
      <c r="L84" s="215" t="s">
        <v>317</v>
      </c>
      <c r="M84" s="215">
        <v>17</v>
      </c>
      <c r="N84" s="216" t="s">
        <v>1692</v>
      </c>
      <c r="O84" s="15" t="s">
        <v>671</v>
      </c>
      <c r="P84" s="15" t="s">
        <v>672</v>
      </c>
      <c r="Q84" s="15" t="s">
        <v>673</v>
      </c>
      <c r="R84" s="13" t="s">
        <v>678</v>
      </c>
      <c r="T84" s="220" t="s">
        <v>603</v>
      </c>
      <c r="U84" s="221"/>
      <c r="V84" s="221"/>
    </row>
    <row r="85" spans="1:22" x14ac:dyDescent="0.2">
      <c r="A85" s="242"/>
      <c r="B85" s="231"/>
      <c r="C85" s="231"/>
      <c r="D85" s="231"/>
      <c r="E85" s="231"/>
      <c r="F85" s="231"/>
      <c r="G85" s="252"/>
      <c r="H85" s="231"/>
      <c r="I85" s="247"/>
      <c r="J85" s="231"/>
      <c r="L85" s="15" t="s">
        <v>670</v>
      </c>
      <c r="M85" s="15"/>
      <c r="N85" s="13"/>
      <c r="O85" s="15"/>
      <c r="P85" s="15"/>
      <c r="Q85" s="15"/>
      <c r="R85" s="13"/>
      <c r="T85" s="220"/>
      <c r="U85" s="221"/>
      <c r="V85" s="221"/>
    </row>
    <row r="86" spans="1:22" ht="51" x14ac:dyDescent="0.2">
      <c r="A86" s="242"/>
      <c r="B86" s="231"/>
      <c r="C86" s="231"/>
      <c r="D86" s="231"/>
      <c r="E86" s="231"/>
      <c r="F86" s="231"/>
      <c r="G86" s="252"/>
      <c r="H86" s="231"/>
      <c r="I86" s="247"/>
      <c r="J86" s="231"/>
      <c r="L86" s="15"/>
      <c r="M86" s="15"/>
      <c r="N86" s="13"/>
      <c r="O86" s="15"/>
      <c r="P86" s="15"/>
      <c r="Q86" s="15" t="s">
        <v>674</v>
      </c>
      <c r="R86" s="13" t="s">
        <v>679</v>
      </c>
      <c r="T86" s="220"/>
      <c r="U86" s="221"/>
      <c r="V86" s="221"/>
    </row>
    <row r="87" spans="1:22" x14ac:dyDescent="0.2">
      <c r="A87" s="242"/>
      <c r="B87" s="231"/>
      <c r="C87" s="231"/>
      <c r="D87" s="231"/>
      <c r="E87" s="231"/>
      <c r="F87" s="231"/>
      <c r="G87" s="252"/>
      <c r="H87" s="231"/>
      <c r="I87" s="247"/>
      <c r="J87" s="231"/>
      <c r="L87" s="15"/>
      <c r="M87" s="15"/>
      <c r="N87" s="13"/>
      <c r="O87" s="15"/>
      <c r="P87" s="15"/>
      <c r="Q87" s="15"/>
      <c r="R87" s="13"/>
      <c r="T87" s="220"/>
      <c r="U87" s="221"/>
      <c r="V87" s="221"/>
    </row>
    <row r="88" spans="1:22" x14ac:dyDescent="0.2">
      <c r="A88" s="242"/>
      <c r="B88" s="231"/>
      <c r="C88" s="231"/>
      <c r="D88" s="231"/>
      <c r="E88" s="231"/>
      <c r="F88" s="231"/>
      <c r="G88" s="252"/>
      <c r="H88" s="231"/>
      <c r="I88" s="247"/>
      <c r="J88" s="231"/>
      <c r="L88" s="15"/>
      <c r="M88" s="15"/>
      <c r="N88" s="13"/>
      <c r="O88" s="15"/>
      <c r="P88" s="15"/>
      <c r="Q88" s="15" t="s">
        <v>675</v>
      </c>
      <c r="R88" s="13"/>
      <c r="T88" s="220" t="s">
        <v>610</v>
      </c>
      <c r="U88" s="221"/>
      <c r="V88" s="221"/>
    </row>
    <row r="89" spans="1:22" x14ac:dyDescent="0.2">
      <c r="A89" s="242"/>
      <c r="B89" s="231"/>
      <c r="C89" s="231"/>
      <c r="D89" s="231"/>
      <c r="E89" s="231"/>
      <c r="F89" s="231"/>
      <c r="G89" s="252"/>
      <c r="H89" s="231"/>
      <c r="I89" s="247"/>
      <c r="J89" s="231"/>
      <c r="L89" s="15"/>
      <c r="M89" s="15"/>
      <c r="N89" s="13"/>
      <c r="O89" s="15"/>
      <c r="P89" s="15"/>
      <c r="Q89" s="15"/>
      <c r="R89" s="13"/>
      <c r="T89" s="220"/>
      <c r="U89" s="221"/>
      <c r="V89" s="221"/>
    </row>
    <row r="90" spans="1:22" x14ac:dyDescent="0.2">
      <c r="A90" s="242"/>
      <c r="B90" s="231"/>
      <c r="C90" s="231"/>
      <c r="D90" s="231"/>
      <c r="E90" s="231"/>
      <c r="F90" s="231"/>
      <c r="G90" s="252"/>
      <c r="H90" s="231"/>
      <c r="I90" s="247"/>
      <c r="J90" s="231"/>
      <c r="L90" s="15"/>
      <c r="M90" s="15"/>
      <c r="N90" s="13"/>
      <c r="O90" s="15"/>
      <c r="P90" s="15"/>
      <c r="Q90" s="15" t="s">
        <v>676</v>
      </c>
      <c r="R90" s="13"/>
      <c r="T90" s="224" t="s">
        <v>614</v>
      </c>
      <c r="U90" s="225"/>
      <c r="V90" s="225"/>
    </row>
    <row r="91" spans="1:22" x14ac:dyDescent="0.2">
      <c r="A91" s="242"/>
      <c r="B91" s="231"/>
      <c r="C91" s="231"/>
      <c r="D91" s="231"/>
      <c r="E91" s="231"/>
      <c r="F91" s="231"/>
      <c r="G91" s="252"/>
      <c r="H91" s="231"/>
      <c r="I91" s="247"/>
      <c r="J91" s="231"/>
      <c r="L91" s="15"/>
      <c r="M91" s="15"/>
      <c r="N91" s="13"/>
      <c r="O91" s="15"/>
      <c r="P91" s="15"/>
      <c r="Q91" s="15"/>
      <c r="R91" s="13"/>
      <c r="T91" s="224"/>
      <c r="U91" s="225"/>
      <c r="V91" s="225"/>
    </row>
    <row r="92" spans="1:22" x14ac:dyDescent="0.2">
      <c r="A92" s="242"/>
      <c r="B92" s="231"/>
      <c r="C92" s="231"/>
      <c r="D92" s="231"/>
      <c r="E92" s="231"/>
      <c r="F92" s="231"/>
      <c r="G92" s="252"/>
      <c r="H92" s="231"/>
      <c r="I92" s="247"/>
      <c r="J92" s="231"/>
      <c r="L92" s="15"/>
      <c r="M92" s="15"/>
      <c r="N92" s="13"/>
      <c r="O92" s="15"/>
      <c r="P92" s="15"/>
      <c r="Q92" s="15" t="s">
        <v>677</v>
      </c>
      <c r="R92" s="13"/>
      <c r="T92" s="224"/>
      <c r="U92" s="225"/>
      <c r="V92" s="225"/>
    </row>
    <row r="93" spans="1:22" ht="40.799999999999997" x14ac:dyDescent="0.2">
      <c r="A93" s="242"/>
      <c r="B93" s="231"/>
      <c r="C93" s="231"/>
      <c r="D93" s="231"/>
      <c r="E93" s="231"/>
      <c r="F93" s="231"/>
      <c r="G93" s="252"/>
      <c r="H93" s="231"/>
      <c r="I93" s="247"/>
      <c r="J93" s="231"/>
      <c r="L93" s="215" t="s">
        <v>320</v>
      </c>
      <c r="M93" s="215">
        <v>10</v>
      </c>
      <c r="N93" s="216" t="s">
        <v>1693</v>
      </c>
      <c r="O93" s="15" t="s">
        <v>681</v>
      </c>
      <c r="P93" s="15" t="s">
        <v>682</v>
      </c>
      <c r="Q93" s="15" t="s">
        <v>683</v>
      </c>
      <c r="R93" s="13" t="s">
        <v>684</v>
      </c>
      <c r="T93" s="224"/>
      <c r="U93" s="225"/>
      <c r="V93" s="225"/>
    </row>
    <row r="94" spans="1:22" x14ac:dyDescent="0.2">
      <c r="A94" s="242"/>
      <c r="B94" s="231"/>
      <c r="C94" s="231"/>
      <c r="D94" s="231"/>
      <c r="E94" s="231"/>
      <c r="F94" s="231"/>
      <c r="G94" s="252"/>
      <c r="H94" s="231"/>
      <c r="I94" s="247"/>
      <c r="J94" s="231"/>
      <c r="L94" s="15" t="s">
        <v>680</v>
      </c>
      <c r="M94" s="15"/>
      <c r="N94" s="13"/>
      <c r="O94" s="15"/>
      <c r="P94" s="15"/>
      <c r="Q94" s="15"/>
      <c r="R94" s="13"/>
      <c r="T94" s="224"/>
      <c r="U94" s="225"/>
      <c r="V94" s="225"/>
    </row>
    <row r="95" spans="1:22" ht="40.799999999999997" x14ac:dyDescent="0.2">
      <c r="A95" s="242"/>
      <c r="B95" s="231"/>
      <c r="C95" s="231"/>
      <c r="D95" s="231"/>
      <c r="E95" s="231"/>
      <c r="F95" s="231"/>
      <c r="G95" s="252"/>
      <c r="H95" s="231"/>
      <c r="I95" s="247"/>
      <c r="J95" s="231"/>
      <c r="L95" s="15"/>
      <c r="M95" s="15"/>
      <c r="N95" s="13"/>
      <c r="O95" s="15"/>
      <c r="P95" s="15"/>
      <c r="Q95" s="15"/>
      <c r="R95" s="13" t="s">
        <v>685</v>
      </c>
      <c r="T95" s="224" t="s">
        <v>622</v>
      </c>
      <c r="U95" s="225"/>
      <c r="V95" s="225"/>
    </row>
    <row r="96" spans="1:22" x14ac:dyDescent="0.2">
      <c r="A96" s="242"/>
      <c r="B96" s="231"/>
      <c r="C96" s="231"/>
      <c r="D96" s="231"/>
      <c r="E96" s="231"/>
      <c r="F96" s="231"/>
      <c r="G96" s="252"/>
      <c r="H96" s="231"/>
      <c r="I96" s="247"/>
      <c r="J96" s="231"/>
      <c r="L96" s="15"/>
      <c r="M96" s="15"/>
      <c r="N96" s="13"/>
      <c r="O96" s="15"/>
      <c r="P96" s="15"/>
      <c r="Q96" s="15"/>
      <c r="R96" s="13"/>
      <c r="T96" s="224" t="s">
        <v>627</v>
      </c>
      <c r="U96" s="225"/>
      <c r="V96" s="225"/>
    </row>
    <row r="97" spans="1:22" ht="51" x14ac:dyDescent="0.2">
      <c r="A97" s="242"/>
      <c r="B97" s="231"/>
      <c r="C97" s="231"/>
      <c r="D97" s="231"/>
      <c r="E97" s="231"/>
      <c r="F97" s="231"/>
      <c r="G97" s="252"/>
      <c r="H97" s="231"/>
      <c r="I97" s="247"/>
      <c r="J97" s="231"/>
      <c r="L97" s="15"/>
      <c r="M97" s="15"/>
      <c r="N97" s="13"/>
      <c r="O97" s="15"/>
      <c r="P97" s="15"/>
      <c r="Q97" s="15"/>
      <c r="R97" s="13" t="s">
        <v>686</v>
      </c>
      <c r="T97" s="224"/>
      <c r="U97" s="225"/>
      <c r="V97" s="225"/>
    </row>
    <row r="98" spans="1:22" x14ac:dyDescent="0.2">
      <c r="A98" s="242"/>
      <c r="B98" s="231"/>
      <c r="C98" s="231"/>
      <c r="D98" s="231"/>
      <c r="E98" s="231"/>
      <c r="F98" s="231"/>
      <c r="G98" s="252"/>
      <c r="H98" s="231"/>
      <c r="I98" s="247"/>
      <c r="J98" s="231"/>
      <c r="L98" s="15"/>
      <c r="M98" s="15"/>
      <c r="N98" s="13"/>
      <c r="O98" s="15"/>
      <c r="P98" s="15"/>
      <c r="Q98" s="15"/>
      <c r="R98" s="13"/>
      <c r="T98" s="224" t="s">
        <v>634</v>
      </c>
      <c r="U98" s="225"/>
      <c r="V98" s="225"/>
    </row>
    <row r="99" spans="1:22" ht="40.799999999999997" x14ac:dyDescent="0.2">
      <c r="A99" s="242"/>
      <c r="B99" s="231"/>
      <c r="C99" s="231"/>
      <c r="D99" s="231"/>
      <c r="E99" s="231"/>
      <c r="F99" s="231"/>
      <c r="G99" s="252"/>
      <c r="H99" s="231"/>
      <c r="I99" s="247"/>
      <c r="J99" s="231"/>
      <c r="L99" s="15"/>
      <c r="M99" s="15"/>
      <c r="N99" s="13"/>
      <c r="O99" s="15"/>
      <c r="P99" s="15"/>
      <c r="Q99" s="15"/>
      <c r="R99" s="13" t="s">
        <v>687</v>
      </c>
      <c r="T99" s="224"/>
      <c r="U99" s="225"/>
      <c r="V99" s="225"/>
    </row>
    <row r="100" spans="1:22" ht="51" x14ac:dyDescent="0.2">
      <c r="A100" s="242"/>
      <c r="B100" s="231"/>
      <c r="C100" s="231"/>
      <c r="D100" s="231"/>
      <c r="E100" s="231"/>
      <c r="F100" s="231"/>
      <c r="G100" s="252"/>
      <c r="H100" s="231"/>
      <c r="I100" s="247"/>
      <c r="J100" s="231"/>
      <c r="L100" s="215" t="s">
        <v>415</v>
      </c>
      <c r="M100" s="215">
        <v>19</v>
      </c>
      <c r="N100" s="216" t="s">
        <v>793</v>
      </c>
      <c r="O100" s="15" t="s">
        <v>689</v>
      </c>
      <c r="P100" s="15" t="s">
        <v>690</v>
      </c>
      <c r="Q100" s="15" t="s">
        <v>691</v>
      </c>
      <c r="R100" s="13" t="s">
        <v>693</v>
      </c>
      <c r="T100" s="224" t="s">
        <v>640</v>
      </c>
      <c r="U100" s="225"/>
      <c r="V100" s="225"/>
    </row>
    <row r="101" spans="1:22" x14ac:dyDescent="0.2">
      <c r="A101" s="242"/>
      <c r="B101" s="231"/>
      <c r="C101" s="231"/>
      <c r="D101" s="231"/>
      <c r="E101" s="231"/>
      <c r="F101" s="231"/>
      <c r="G101" s="252"/>
      <c r="H101" s="231"/>
      <c r="I101" s="247"/>
      <c r="J101" s="231"/>
      <c r="L101" s="15" t="s">
        <v>688</v>
      </c>
      <c r="M101" s="15"/>
      <c r="N101" s="13"/>
      <c r="O101" s="15"/>
      <c r="P101" s="15"/>
      <c r="Q101" s="15"/>
      <c r="R101" s="13"/>
      <c r="T101" s="224" t="s">
        <v>641</v>
      </c>
      <c r="U101" s="225"/>
      <c r="V101" s="225"/>
    </row>
    <row r="102" spans="1:22" ht="71.400000000000006" x14ac:dyDescent="0.2">
      <c r="A102" s="242"/>
      <c r="B102" s="231"/>
      <c r="C102" s="231"/>
      <c r="D102" s="231"/>
      <c r="E102" s="231"/>
      <c r="F102" s="231"/>
      <c r="G102" s="252"/>
      <c r="H102" s="231"/>
      <c r="I102" s="247"/>
      <c r="J102" s="231"/>
      <c r="L102" s="15"/>
      <c r="M102" s="15"/>
      <c r="N102" s="13"/>
      <c r="O102" s="15"/>
      <c r="P102" s="15"/>
      <c r="Q102" s="15" t="s">
        <v>692</v>
      </c>
      <c r="R102" s="13" t="s">
        <v>694</v>
      </c>
      <c r="T102" s="224" t="s">
        <v>647</v>
      </c>
      <c r="U102" s="225"/>
      <c r="V102" s="225"/>
    </row>
    <row r="103" spans="1:22" x14ac:dyDescent="0.2">
      <c r="A103" s="240"/>
      <c r="B103" s="228"/>
      <c r="C103" s="228"/>
      <c r="D103" s="229"/>
      <c r="E103" s="228"/>
      <c r="F103" s="228"/>
      <c r="G103" s="252"/>
      <c r="H103" s="228"/>
      <c r="I103" s="245"/>
      <c r="J103" s="228"/>
      <c r="L103" s="15"/>
      <c r="M103" s="15"/>
      <c r="N103" s="13"/>
      <c r="O103" s="15"/>
      <c r="P103" s="15"/>
      <c r="Q103" s="15"/>
      <c r="R103" s="13"/>
      <c r="T103" s="224"/>
      <c r="U103" s="225"/>
      <c r="V103" s="225"/>
    </row>
    <row r="104" spans="1:22" ht="30.6" x14ac:dyDescent="0.2">
      <c r="A104" s="243"/>
      <c r="B104" s="232"/>
      <c r="C104" s="232"/>
      <c r="D104" s="232"/>
      <c r="E104" s="232"/>
      <c r="F104" s="232"/>
      <c r="G104" s="252"/>
      <c r="H104" s="232"/>
      <c r="I104" s="239"/>
      <c r="J104" s="232"/>
      <c r="L104" s="15"/>
      <c r="M104" s="15"/>
      <c r="N104" s="13"/>
      <c r="O104" s="15"/>
      <c r="P104" s="15"/>
      <c r="Q104" s="15"/>
      <c r="R104" s="13" t="s">
        <v>695</v>
      </c>
      <c r="T104" s="224" t="s">
        <v>653</v>
      </c>
      <c r="U104" s="225"/>
      <c r="V104" s="225"/>
    </row>
    <row r="105" spans="1:22" ht="20.399999999999999" x14ac:dyDescent="0.2">
      <c r="A105" s="243"/>
      <c r="B105" s="232"/>
      <c r="C105" s="232"/>
      <c r="D105" s="232"/>
      <c r="E105" s="232"/>
      <c r="F105" s="232"/>
      <c r="G105" s="252"/>
      <c r="H105" s="232"/>
      <c r="I105" s="239"/>
      <c r="J105" s="232"/>
      <c r="L105" s="215" t="s">
        <v>185</v>
      </c>
      <c r="M105" s="215">
        <v>15</v>
      </c>
      <c r="N105" s="216" t="s">
        <v>793</v>
      </c>
      <c r="O105" s="15" t="s">
        <v>697</v>
      </c>
      <c r="P105" s="15" t="s">
        <v>544</v>
      </c>
      <c r="Q105" s="15" t="s">
        <v>698</v>
      </c>
      <c r="R105" s="13" t="s">
        <v>699</v>
      </c>
      <c r="T105" s="224" t="s">
        <v>1700</v>
      </c>
      <c r="U105" s="225"/>
      <c r="V105" s="225"/>
    </row>
    <row r="106" spans="1:22" x14ac:dyDescent="0.2">
      <c r="A106" s="243"/>
      <c r="B106" s="232"/>
      <c r="C106" s="232"/>
      <c r="D106" s="232"/>
      <c r="E106" s="232"/>
      <c r="F106" s="232"/>
      <c r="G106" s="252"/>
      <c r="H106" s="232"/>
      <c r="I106" s="239"/>
      <c r="J106" s="232"/>
      <c r="L106" s="15" t="s">
        <v>696</v>
      </c>
      <c r="M106" s="15"/>
      <c r="N106" s="13"/>
      <c r="O106" s="15"/>
      <c r="P106" s="15"/>
      <c r="Q106" s="15"/>
      <c r="R106" s="13"/>
      <c r="T106" s="224" t="s">
        <v>659</v>
      </c>
      <c r="U106" s="225"/>
      <c r="V106" s="225"/>
    </row>
    <row r="107" spans="1:22" ht="40.799999999999997" x14ac:dyDescent="0.2">
      <c r="A107" s="233"/>
      <c r="B107" s="233"/>
      <c r="C107" s="233"/>
      <c r="D107" s="233"/>
      <c r="E107" s="233"/>
      <c r="F107" s="233"/>
      <c r="G107" s="252"/>
      <c r="H107" s="233"/>
      <c r="I107" s="233"/>
      <c r="J107" s="233"/>
      <c r="L107" s="215" t="s">
        <v>328</v>
      </c>
      <c r="M107" s="215">
        <v>28</v>
      </c>
      <c r="N107" s="216" t="s">
        <v>1694</v>
      </c>
      <c r="O107" s="15" t="s">
        <v>701</v>
      </c>
      <c r="P107" s="15" t="s">
        <v>702</v>
      </c>
      <c r="Q107" s="15" t="s">
        <v>703</v>
      </c>
      <c r="R107" s="13" t="s">
        <v>705</v>
      </c>
      <c r="T107" s="224"/>
      <c r="U107" s="225"/>
      <c r="V107" s="225"/>
    </row>
    <row r="108" spans="1:22" x14ac:dyDescent="0.2">
      <c r="A108" s="243"/>
      <c r="B108" s="232"/>
      <c r="C108" s="232"/>
      <c r="D108" s="232"/>
      <c r="E108" s="232"/>
      <c r="F108" s="232"/>
      <c r="G108" s="252"/>
      <c r="H108" s="232"/>
      <c r="I108" s="239"/>
      <c r="J108" s="232"/>
      <c r="L108" s="15" t="s">
        <v>700</v>
      </c>
      <c r="M108" s="15"/>
      <c r="N108" s="13"/>
      <c r="O108" s="15"/>
      <c r="P108" s="15"/>
      <c r="Q108" s="15"/>
      <c r="R108" s="13"/>
      <c r="T108" s="224"/>
      <c r="U108" s="225"/>
      <c r="V108" s="225"/>
    </row>
    <row r="109" spans="1:22" x14ac:dyDescent="0.2">
      <c r="A109" s="243"/>
      <c r="B109" s="232"/>
      <c r="C109" s="232"/>
      <c r="D109" s="232"/>
      <c r="E109" s="232"/>
      <c r="F109" s="232"/>
      <c r="G109" s="252"/>
      <c r="H109" s="232"/>
      <c r="I109" s="239"/>
      <c r="J109" s="232"/>
      <c r="L109" s="15"/>
      <c r="M109" s="15"/>
      <c r="N109" s="13"/>
      <c r="O109" s="15"/>
      <c r="P109" s="15"/>
      <c r="Q109" s="15" t="s">
        <v>704</v>
      </c>
      <c r="R109" s="13" t="s">
        <v>706</v>
      </c>
      <c r="T109" s="224"/>
      <c r="U109" s="225"/>
      <c r="V109" s="225"/>
    </row>
    <row r="110" spans="1:22" x14ac:dyDescent="0.2">
      <c r="A110" s="243"/>
      <c r="B110" s="232"/>
      <c r="C110" s="232"/>
      <c r="D110" s="232"/>
      <c r="E110" s="232"/>
      <c r="F110" s="232"/>
      <c r="G110" s="252"/>
      <c r="H110" s="232"/>
      <c r="I110" s="239"/>
      <c r="J110" s="232"/>
      <c r="L110" s="15"/>
      <c r="M110" s="15"/>
      <c r="N110" s="13"/>
      <c r="O110" s="15"/>
      <c r="P110" s="15"/>
      <c r="Q110" s="15"/>
      <c r="R110" s="13"/>
      <c r="T110" s="224" t="s">
        <v>666</v>
      </c>
      <c r="U110" s="225"/>
      <c r="V110" s="225"/>
    </row>
    <row r="111" spans="1:22" ht="20.399999999999999" x14ac:dyDescent="0.2">
      <c r="A111" s="243"/>
      <c r="B111" s="232"/>
      <c r="C111" s="232"/>
      <c r="D111" s="232"/>
      <c r="E111" s="232"/>
      <c r="F111" s="232"/>
      <c r="G111" s="252"/>
      <c r="H111" s="232"/>
      <c r="I111" s="239"/>
      <c r="J111" s="232"/>
      <c r="L111" s="15"/>
      <c r="M111" s="15"/>
      <c r="N111" s="13"/>
      <c r="O111" s="15"/>
      <c r="P111" s="15"/>
      <c r="Q111" s="15"/>
      <c r="R111" s="13" t="s">
        <v>707</v>
      </c>
      <c r="T111" s="218" t="s">
        <v>670</v>
      </c>
      <c r="U111" s="219"/>
      <c r="V111" s="219"/>
    </row>
    <row r="112" spans="1:22" ht="20.399999999999999" x14ac:dyDescent="0.2">
      <c r="A112" s="243"/>
      <c r="B112" s="232"/>
      <c r="C112" s="232"/>
      <c r="D112" s="232"/>
      <c r="E112" s="232"/>
      <c r="F112" s="232"/>
      <c r="G112" s="252"/>
      <c r="H112" s="232"/>
      <c r="I112" s="239"/>
      <c r="J112" s="232"/>
      <c r="L112" s="215" t="s">
        <v>331</v>
      </c>
      <c r="M112" s="215">
        <v>5</v>
      </c>
      <c r="N112" s="216" t="s">
        <v>796</v>
      </c>
      <c r="O112" s="15" t="s">
        <v>709</v>
      </c>
      <c r="P112" s="15" t="s">
        <v>710</v>
      </c>
      <c r="Q112" s="15" t="s">
        <v>711</v>
      </c>
      <c r="R112" s="13" t="s">
        <v>712</v>
      </c>
      <c r="T112" s="218"/>
      <c r="U112" s="219"/>
      <c r="V112" s="219"/>
    </row>
    <row r="113" spans="1:22" x14ac:dyDescent="0.2">
      <c r="A113" s="243"/>
      <c r="B113" s="232"/>
      <c r="C113" s="232"/>
      <c r="D113" s="232"/>
      <c r="E113" s="232"/>
      <c r="F113" s="232"/>
      <c r="G113" s="252"/>
      <c r="H113" s="232"/>
      <c r="I113" s="239"/>
      <c r="J113" s="232"/>
      <c r="L113" s="15" t="s">
        <v>708</v>
      </c>
      <c r="M113" s="15"/>
      <c r="N113" s="13"/>
      <c r="O113" s="15"/>
      <c r="P113" s="15"/>
      <c r="Q113" s="15"/>
      <c r="R113" s="13"/>
      <c r="T113" s="218"/>
      <c r="U113" s="219"/>
      <c r="V113" s="219"/>
    </row>
    <row r="114" spans="1:22" x14ac:dyDescent="0.2">
      <c r="A114" s="243"/>
      <c r="B114" s="232"/>
      <c r="C114" s="232"/>
      <c r="D114" s="232"/>
      <c r="E114" s="232"/>
      <c r="F114" s="232"/>
      <c r="G114" s="252"/>
      <c r="H114" s="232"/>
      <c r="I114" s="239"/>
      <c r="J114" s="232"/>
      <c r="L114" s="15"/>
      <c r="M114" s="15"/>
      <c r="N114" s="13"/>
      <c r="O114" s="15"/>
      <c r="P114" s="15"/>
      <c r="Q114" s="15"/>
      <c r="R114" s="13" t="s">
        <v>713</v>
      </c>
      <c r="T114" s="218"/>
      <c r="U114" s="219"/>
      <c r="V114" s="219"/>
    </row>
    <row r="115" spans="1:22" x14ac:dyDescent="0.2">
      <c r="A115" s="243"/>
      <c r="B115" s="232"/>
      <c r="C115" s="232"/>
      <c r="D115" s="232"/>
      <c r="E115" s="232"/>
      <c r="F115" s="232"/>
      <c r="G115" s="252"/>
      <c r="H115" s="232"/>
      <c r="I115" s="239"/>
      <c r="J115" s="232"/>
      <c r="L115" s="215" t="s">
        <v>334</v>
      </c>
      <c r="M115" s="215">
        <v>50</v>
      </c>
      <c r="N115" s="216" t="s">
        <v>793</v>
      </c>
      <c r="O115" s="15" t="s">
        <v>715</v>
      </c>
      <c r="P115" s="15" t="s">
        <v>716</v>
      </c>
      <c r="Q115" s="15" t="s">
        <v>717</v>
      </c>
      <c r="R115" s="13" t="s">
        <v>718</v>
      </c>
      <c r="T115" s="218"/>
      <c r="U115" s="219"/>
      <c r="V115" s="219"/>
    </row>
    <row r="116" spans="1:22" x14ac:dyDescent="0.2">
      <c r="A116" s="243"/>
      <c r="B116" s="232"/>
      <c r="C116" s="232"/>
      <c r="D116" s="232"/>
      <c r="E116" s="232"/>
      <c r="F116" s="232"/>
      <c r="G116" s="262"/>
      <c r="H116" s="232"/>
      <c r="I116" s="239"/>
      <c r="J116" s="232"/>
      <c r="L116" s="15"/>
      <c r="M116" s="15"/>
      <c r="N116" s="13"/>
      <c r="O116" s="15"/>
      <c r="P116" s="15"/>
      <c r="Q116" s="15"/>
      <c r="R116" s="13"/>
      <c r="T116" s="218"/>
      <c r="U116" s="219"/>
      <c r="V116" s="219"/>
    </row>
    <row r="117" spans="1:22" x14ac:dyDescent="0.2">
      <c r="A117" s="243"/>
      <c r="B117" s="232"/>
      <c r="C117" s="232"/>
      <c r="D117" s="232"/>
      <c r="E117" s="232"/>
      <c r="F117" s="232"/>
      <c r="G117" s="253"/>
      <c r="H117" s="232"/>
      <c r="I117" s="239"/>
      <c r="J117" s="232"/>
      <c r="L117" s="15" t="s">
        <v>714</v>
      </c>
      <c r="M117" s="15"/>
      <c r="N117" s="13"/>
      <c r="O117" s="15"/>
      <c r="P117" s="15"/>
      <c r="Q117" s="15"/>
      <c r="R117" s="13"/>
      <c r="T117" s="218"/>
      <c r="U117" s="219"/>
      <c r="V117" s="219"/>
    </row>
    <row r="118" spans="1:22" x14ac:dyDescent="0.2">
      <c r="A118" s="243"/>
      <c r="B118" s="232"/>
      <c r="C118" s="232"/>
      <c r="D118" s="232"/>
      <c r="E118" s="232"/>
      <c r="F118" s="232"/>
      <c r="G118" s="254"/>
      <c r="H118" s="232"/>
      <c r="I118" s="239"/>
      <c r="J118" s="232"/>
      <c r="L118" s="215" t="s">
        <v>417</v>
      </c>
      <c r="M118" s="215">
        <v>20</v>
      </c>
      <c r="N118" s="216" t="s">
        <v>793</v>
      </c>
      <c r="O118" s="15" t="s">
        <v>720</v>
      </c>
      <c r="P118" s="15" t="s">
        <v>544</v>
      </c>
      <c r="Q118" s="15" t="s">
        <v>721</v>
      </c>
      <c r="R118" s="13" t="s">
        <v>718</v>
      </c>
      <c r="T118" s="218"/>
      <c r="U118" s="219"/>
      <c r="V118" s="219"/>
    </row>
    <row r="119" spans="1:22" x14ac:dyDescent="0.2">
      <c r="A119" s="243"/>
      <c r="B119" s="232"/>
      <c r="C119" s="232"/>
      <c r="D119" s="232"/>
      <c r="E119" s="232"/>
      <c r="F119" s="232"/>
      <c r="G119" s="255"/>
      <c r="H119" s="232"/>
      <c r="I119" s="239"/>
      <c r="J119" s="232"/>
      <c r="L119" s="15"/>
      <c r="M119" s="15"/>
      <c r="N119" s="13"/>
      <c r="O119" s="15"/>
      <c r="P119" s="15"/>
      <c r="Q119" s="15"/>
      <c r="R119" s="13"/>
      <c r="T119" s="218" t="s">
        <v>680</v>
      </c>
      <c r="U119" s="219"/>
      <c r="V119" s="219"/>
    </row>
    <row r="120" spans="1:22" x14ac:dyDescent="0.2">
      <c r="A120" s="243"/>
      <c r="B120" s="232"/>
      <c r="C120" s="232"/>
      <c r="D120" s="232"/>
      <c r="E120" s="232"/>
      <c r="F120" s="232"/>
      <c r="G120" s="255"/>
      <c r="H120" s="232"/>
      <c r="I120" s="239"/>
      <c r="J120" s="232"/>
      <c r="L120" s="15" t="s">
        <v>719</v>
      </c>
      <c r="M120" s="15"/>
      <c r="N120" s="13"/>
      <c r="O120" s="15"/>
      <c r="P120" s="15"/>
      <c r="Q120" s="15"/>
      <c r="R120" s="13"/>
      <c r="T120" s="218"/>
      <c r="U120" s="219"/>
      <c r="V120" s="219"/>
    </row>
    <row r="121" spans="1:22" x14ac:dyDescent="0.2">
      <c r="A121" s="243"/>
      <c r="B121" s="232"/>
      <c r="C121" s="232"/>
      <c r="D121" s="232"/>
      <c r="E121" s="232"/>
      <c r="F121" s="232"/>
      <c r="G121" s="255"/>
      <c r="H121" s="232"/>
      <c r="I121" s="239"/>
      <c r="J121" s="232"/>
      <c r="L121" s="215" t="s">
        <v>339</v>
      </c>
      <c r="M121" s="215">
        <v>45</v>
      </c>
      <c r="N121" s="216" t="s">
        <v>793</v>
      </c>
      <c r="O121" s="15" t="s">
        <v>667</v>
      </c>
      <c r="P121" s="15" t="s">
        <v>723</v>
      </c>
      <c r="Q121" s="15" t="s">
        <v>724</v>
      </c>
      <c r="R121" s="13" t="s">
        <v>725</v>
      </c>
      <c r="T121" s="218"/>
      <c r="U121" s="219"/>
      <c r="V121" s="219"/>
    </row>
    <row r="122" spans="1:22" x14ac:dyDescent="0.2">
      <c r="A122" s="243"/>
      <c r="B122" s="232"/>
      <c r="C122" s="232"/>
      <c r="D122" s="232"/>
      <c r="E122" s="232"/>
      <c r="F122" s="232"/>
      <c r="G122" s="255"/>
      <c r="H122" s="232"/>
      <c r="I122" s="239"/>
      <c r="J122" s="232"/>
      <c r="L122" s="15" t="s">
        <v>722</v>
      </c>
      <c r="M122" s="15"/>
      <c r="N122" s="13"/>
      <c r="O122" s="15"/>
      <c r="P122" s="15"/>
      <c r="Q122" s="15"/>
      <c r="R122" s="13"/>
      <c r="T122" s="218"/>
      <c r="U122" s="219"/>
      <c r="V122" s="219"/>
    </row>
    <row r="123" spans="1:22" ht="51" x14ac:dyDescent="0.2">
      <c r="A123" s="243"/>
      <c r="B123" s="232"/>
      <c r="C123" s="232"/>
      <c r="D123" s="232"/>
      <c r="E123" s="232"/>
      <c r="F123" s="232"/>
      <c r="G123" s="255"/>
      <c r="H123" s="232"/>
      <c r="I123" s="239"/>
      <c r="J123" s="232"/>
      <c r="L123" s="215" t="s">
        <v>341</v>
      </c>
      <c r="M123" s="215">
        <v>20</v>
      </c>
      <c r="N123" s="216" t="s">
        <v>1695</v>
      </c>
      <c r="O123" s="15" t="s">
        <v>727</v>
      </c>
      <c r="P123" s="15" t="s">
        <v>728</v>
      </c>
      <c r="Q123" s="15" t="s">
        <v>729</v>
      </c>
      <c r="R123" s="13" t="s">
        <v>730</v>
      </c>
      <c r="T123" s="218"/>
      <c r="U123" s="219"/>
      <c r="V123" s="219"/>
    </row>
    <row r="124" spans="1:22" x14ac:dyDescent="0.2">
      <c r="A124" s="243"/>
      <c r="B124" s="232"/>
      <c r="C124" s="232"/>
      <c r="D124" s="232"/>
      <c r="E124" s="232"/>
      <c r="F124" s="232"/>
      <c r="G124" s="255"/>
      <c r="H124" s="232"/>
      <c r="I124" s="239"/>
      <c r="J124" s="232"/>
      <c r="L124" s="15" t="s">
        <v>726</v>
      </c>
      <c r="M124" s="15"/>
      <c r="N124" s="13"/>
      <c r="O124" s="15"/>
      <c r="P124" s="15"/>
      <c r="Q124" s="15"/>
      <c r="R124" s="13"/>
      <c r="T124" s="218"/>
      <c r="U124" s="219"/>
      <c r="V124" s="219"/>
    </row>
    <row r="125" spans="1:22" ht="51" x14ac:dyDescent="0.2">
      <c r="A125" s="243"/>
      <c r="B125" s="232"/>
      <c r="C125" s="232"/>
      <c r="D125" s="232"/>
      <c r="E125" s="232"/>
      <c r="F125" s="232"/>
      <c r="G125" s="255"/>
      <c r="H125" s="232"/>
      <c r="I125" s="239"/>
      <c r="J125" s="232"/>
      <c r="L125" s="15"/>
      <c r="M125" s="15"/>
      <c r="N125" s="13"/>
      <c r="O125" s="15"/>
      <c r="P125" s="15"/>
      <c r="Q125" s="15"/>
      <c r="R125" s="13" t="s">
        <v>731</v>
      </c>
      <c r="T125" s="218" t="s">
        <v>688</v>
      </c>
      <c r="U125" s="219"/>
      <c r="V125" s="219"/>
    </row>
    <row r="126" spans="1:22" ht="20.399999999999999" x14ac:dyDescent="0.2">
      <c r="A126" s="243"/>
      <c r="B126" s="232"/>
      <c r="C126" s="232"/>
      <c r="D126" s="232"/>
      <c r="E126" s="232"/>
      <c r="F126" s="232"/>
      <c r="G126" s="255"/>
      <c r="H126" s="232"/>
      <c r="I126" s="239"/>
      <c r="J126" s="232"/>
      <c r="L126" s="215" t="s">
        <v>343</v>
      </c>
      <c r="M126" s="215">
        <v>17</v>
      </c>
      <c r="N126" s="216" t="s">
        <v>793</v>
      </c>
      <c r="O126" s="15" t="s">
        <v>733</v>
      </c>
      <c r="P126" s="15" t="s">
        <v>734</v>
      </c>
      <c r="Q126" s="15" t="s">
        <v>735</v>
      </c>
      <c r="R126" s="13" t="s">
        <v>737</v>
      </c>
      <c r="T126" s="218"/>
      <c r="U126" s="219"/>
      <c r="V126" s="219"/>
    </row>
    <row r="127" spans="1:22" x14ac:dyDescent="0.2">
      <c r="A127" s="243"/>
      <c r="B127" s="232"/>
      <c r="C127" s="232"/>
      <c r="D127" s="232"/>
      <c r="E127" s="232"/>
      <c r="F127" s="232"/>
      <c r="G127" s="255"/>
      <c r="H127" s="232"/>
      <c r="I127" s="239"/>
      <c r="J127" s="232"/>
      <c r="L127" s="15" t="s">
        <v>732</v>
      </c>
      <c r="M127" s="15"/>
      <c r="N127" s="13"/>
      <c r="O127" s="15"/>
      <c r="P127" s="15"/>
      <c r="Q127" s="15"/>
      <c r="R127" s="13"/>
      <c r="T127" s="218"/>
      <c r="U127" s="219"/>
      <c r="V127" s="219"/>
    </row>
    <row r="128" spans="1:22" ht="20.399999999999999" x14ac:dyDescent="0.2">
      <c r="A128" s="243"/>
      <c r="B128" s="232"/>
      <c r="C128" s="232"/>
      <c r="D128" s="232"/>
      <c r="E128" s="232"/>
      <c r="F128" s="232"/>
      <c r="G128" s="255"/>
      <c r="H128" s="232"/>
      <c r="I128" s="239"/>
      <c r="J128" s="232"/>
      <c r="L128" s="15"/>
      <c r="M128" s="15"/>
      <c r="N128" s="13"/>
      <c r="O128" s="15"/>
      <c r="P128" s="15"/>
      <c r="Q128" s="15" t="s">
        <v>736</v>
      </c>
      <c r="R128" s="13" t="s">
        <v>738</v>
      </c>
      <c r="T128" s="218"/>
      <c r="U128" s="219"/>
      <c r="V128" s="219"/>
    </row>
    <row r="129" spans="1:22" x14ac:dyDescent="0.2">
      <c r="A129" s="243"/>
      <c r="B129" s="232"/>
      <c r="C129" s="232"/>
      <c r="D129" s="232"/>
      <c r="E129" s="232"/>
      <c r="F129" s="232"/>
      <c r="G129" s="255"/>
      <c r="H129" s="232"/>
      <c r="I129" s="239"/>
      <c r="J129" s="232"/>
      <c r="L129" s="15"/>
      <c r="M129" s="15"/>
      <c r="N129" s="13"/>
      <c r="O129" s="15"/>
      <c r="P129" s="15"/>
      <c r="Q129" s="15"/>
      <c r="R129" s="13"/>
      <c r="T129" s="218" t="s">
        <v>696</v>
      </c>
      <c r="U129" s="219"/>
      <c r="V129" s="219"/>
    </row>
    <row r="130" spans="1:22" ht="30.6" x14ac:dyDescent="0.2">
      <c r="A130" s="243"/>
      <c r="B130" s="232"/>
      <c r="C130" s="232"/>
      <c r="D130" s="232"/>
      <c r="E130" s="232"/>
      <c r="F130" s="232"/>
      <c r="G130" s="255"/>
      <c r="H130" s="232"/>
      <c r="I130" s="239"/>
      <c r="J130" s="232"/>
      <c r="L130" s="15"/>
      <c r="M130" s="15"/>
      <c r="N130" s="13"/>
      <c r="O130" s="15"/>
      <c r="P130" s="15"/>
      <c r="Q130" s="15"/>
      <c r="R130" s="13" t="s">
        <v>739</v>
      </c>
      <c r="T130" s="218" t="s">
        <v>700</v>
      </c>
      <c r="U130" s="219"/>
      <c r="V130" s="219"/>
    </row>
    <row r="131" spans="1:22" x14ac:dyDescent="0.2">
      <c r="A131" s="243"/>
      <c r="B131" s="232"/>
      <c r="C131" s="232"/>
      <c r="D131" s="232"/>
      <c r="E131" s="232"/>
      <c r="F131" s="232"/>
      <c r="G131" s="255"/>
      <c r="H131" s="232"/>
      <c r="I131" s="239"/>
      <c r="J131" s="232"/>
      <c r="L131" s="215" t="s">
        <v>348</v>
      </c>
      <c r="M131" s="215">
        <v>45</v>
      </c>
      <c r="N131" s="216" t="s">
        <v>793</v>
      </c>
      <c r="O131" s="15" t="s">
        <v>667</v>
      </c>
      <c r="P131" s="15" t="s">
        <v>741</v>
      </c>
      <c r="Q131" s="15" t="s">
        <v>742</v>
      </c>
      <c r="R131" s="13" t="s">
        <v>526</v>
      </c>
      <c r="T131" s="218"/>
      <c r="U131" s="219"/>
      <c r="V131" s="219"/>
    </row>
    <row r="132" spans="1:22" x14ac:dyDescent="0.2">
      <c r="G132" s="255"/>
      <c r="L132" s="15" t="s">
        <v>740</v>
      </c>
      <c r="M132" s="15"/>
      <c r="N132" s="13"/>
      <c r="O132" s="15"/>
      <c r="P132" s="15"/>
      <c r="Q132" s="15"/>
      <c r="R132" s="13"/>
      <c r="T132" s="218"/>
      <c r="U132" s="219"/>
      <c r="V132" s="219"/>
    </row>
    <row r="133" spans="1:22" x14ac:dyDescent="0.2">
      <c r="G133" s="255"/>
      <c r="L133" s="15"/>
      <c r="M133" s="15"/>
      <c r="N133" s="13"/>
      <c r="O133" s="15"/>
      <c r="P133" s="15"/>
      <c r="Q133" s="15" t="s">
        <v>743</v>
      </c>
      <c r="R133" s="13"/>
      <c r="T133" s="218"/>
      <c r="U133" s="219"/>
      <c r="V133" s="219"/>
    </row>
    <row r="134" spans="1:22" ht="20.399999999999999" x14ac:dyDescent="0.2">
      <c r="G134" s="255"/>
      <c r="L134" s="215" t="s">
        <v>419</v>
      </c>
      <c r="M134" s="215">
        <v>45</v>
      </c>
      <c r="N134" s="216" t="s">
        <v>1696</v>
      </c>
      <c r="O134" s="15" t="s">
        <v>745</v>
      </c>
      <c r="P134" s="15" t="s">
        <v>746</v>
      </c>
      <c r="Q134" s="15" t="s">
        <v>747</v>
      </c>
      <c r="R134" s="13" t="s">
        <v>748</v>
      </c>
      <c r="T134" s="218" t="s">
        <v>708</v>
      </c>
      <c r="U134" s="219"/>
      <c r="V134" s="219"/>
    </row>
    <row r="135" spans="1:22" ht="30.6" x14ac:dyDescent="0.2">
      <c r="G135" s="255"/>
      <c r="L135" s="15" t="s">
        <v>744</v>
      </c>
      <c r="M135" s="15"/>
      <c r="N135" s="13"/>
      <c r="O135" s="15"/>
      <c r="P135" s="15"/>
      <c r="Q135" s="15"/>
      <c r="R135" s="13" t="s">
        <v>749</v>
      </c>
      <c r="T135" s="218"/>
      <c r="U135" s="219"/>
      <c r="V135" s="219"/>
    </row>
    <row r="136" spans="1:22" x14ac:dyDescent="0.2">
      <c r="G136" s="255"/>
      <c r="L136" s="15"/>
      <c r="M136" s="15"/>
      <c r="N136" s="13"/>
      <c r="O136" s="15"/>
      <c r="P136" s="15"/>
      <c r="Q136" s="15"/>
      <c r="R136" s="13"/>
      <c r="T136" s="218"/>
      <c r="U136" s="219"/>
      <c r="V136" s="219"/>
    </row>
    <row r="137" spans="1:22" x14ac:dyDescent="0.2">
      <c r="G137" s="255"/>
      <c r="L137" s="15"/>
      <c r="M137" s="15"/>
      <c r="N137" s="13"/>
      <c r="O137" s="15"/>
      <c r="P137" s="15"/>
      <c r="Q137" s="15"/>
      <c r="R137" s="13"/>
      <c r="T137" s="218" t="s">
        <v>714</v>
      </c>
      <c r="U137" s="219"/>
      <c r="V137" s="219"/>
    </row>
    <row r="138" spans="1:22" ht="20.399999999999999" x14ac:dyDescent="0.2">
      <c r="G138" s="255"/>
      <c r="L138" s="215" t="s">
        <v>355</v>
      </c>
      <c r="M138" s="215">
        <v>13</v>
      </c>
      <c r="N138" s="216" t="s">
        <v>1697</v>
      </c>
      <c r="O138" s="15" t="s">
        <v>752</v>
      </c>
      <c r="P138" s="15" t="s">
        <v>566</v>
      </c>
      <c r="Q138" s="15" t="s">
        <v>753</v>
      </c>
      <c r="R138" s="13" t="s">
        <v>755</v>
      </c>
      <c r="T138" s="218"/>
      <c r="U138" s="219"/>
      <c r="V138" s="219"/>
    </row>
    <row r="139" spans="1:22" x14ac:dyDescent="0.2">
      <c r="G139" s="255"/>
      <c r="L139" s="15" t="s">
        <v>750</v>
      </c>
      <c r="M139" s="15"/>
      <c r="N139" s="13"/>
      <c r="O139" s="15"/>
      <c r="P139" s="15"/>
      <c r="Q139" s="15"/>
      <c r="R139" s="13"/>
      <c r="T139" s="218" t="s">
        <v>719</v>
      </c>
      <c r="U139" s="219"/>
      <c r="V139" s="219"/>
    </row>
    <row r="140" spans="1:22" x14ac:dyDescent="0.2">
      <c r="G140" s="255"/>
      <c r="L140" s="15"/>
      <c r="M140" s="15"/>
      <c r="N140" s="13"/>
      <c r="O140" s="15"/>
      <c r="P140" s="15"/>
      <c r="Q140" s="15" t="s">
        <v>754</v>
      </c>
      <c r="R140" s="13"/>
      <c r="T140" s="218" t="s">
        <v>722</v>
      </c>
      <c r="U140" s="219"/>
      <c r="V140" s="219"/>
    </row>
    <row r="141" spans="1:22" x14ac:dyDescent="0.2">
      <c r="G141" s="255"/>
      <c r="L141" s="15" t="s">
        <v>751</v>
      </c>
      <c r="M141" s="15"/>
      <c r="N141" s="13"/>
      <c r="O141" s="15"/>
      <c r="P141" s="15"/>
      <c r="Q141" s="15"/>
      <c r="R141" s="13"/>
      <c r="T141" s="218" t="s">
        <v>726</v>
      </c>
      <c r="U141" s="219"/>
      <c r="V141" s="219"/>
    </row>
    <row r="142" spans="1:22" ht="20.399999999999999" x14ac:dyDescent="0.2">
      <c r="G142" s="255"/>
      <c r="L142" s="215" t="s">
        <v>357</v>
      </c>
      <c r="M142" s="215">
        <v>14</v>
      </c>
      <c r="N142" s="216" t="s">
        <v>793</v>
      </c>
      <c r="O142" s="15" t="s">
        <v>757</v>
      </c>
      <c r="P142" s="15" t="s">
        <v>758</v>
      </c>
      <c r="Q142" s="15" t="s">
        <v>759</v>
      </c>
      <c r="R142" s="13" t="s">
        <v>760</v>
      </c>
      <c r="T142" s="218"/>
      <c r="U142" s="219"/>
      <c r="V142" s="219"/>
    </row>
    <row r="143" spans="1:22" x14ac:dyDescent="0.2">
      <c r="G143" s="255"/>
      <c r="L143" s="15" t="s">
        <v>756</v>
      </c>
      <c r="M143" s="15"/>
      <c r="N143" s="13"/>
      <c r="O143" s="15"/>
      <c r="P143" s="15"/>
      <c r="Q143" s="15"/>
      <c r="R143" s="13"/>
      <c r="T143" s="218" t="s">
        <v>732</v>
      </c>
      <c r="U143" s="219"/>
      <c r="V143" s="219"/>
    </row>
    <row r="144" spans="1:22" ht="20.399999999999999" x14ac:dyDescent="0.2">
      <c r="G144" s="255"/>
      <c r="L144" s="215" t="s">
        <v>52</v>
      </c>
      <c r="M144" s="215">
        <v>40</v>
      </c>
      <c r="N144" s="216" t="s">
        <v>793</v>
      </c>
      <c r="O144" s="15" t="s">
        <v>762</v>
      </c>
      <c r="P144" s="15" t="s">
        <v>544</v>
      </c>
      <c r="Q144" s="15" t="s">
        <v>763</v>
      </c>
      <c r="R144" s="13" t="s">
        <v>765</v>
      </c>
      <c r="T144" s="218"/>
      <c r="U144" s="219"/>
      <c r="V144" s="219"/>
    </row>
    <row r="145" spans="7:22" x14ac:dyDescent="0.2">
      <c r="G145" s="255"/>
      <c r="L145" s="15" t="s">
        <v>761</v>
      </c>
      <c r="M145" s="15"/>
      <c r="N145" s="13"/>
      <c r="O145" s="15"/>
      <c r="P145" s="15"/>
      <c r="Q145" s="15"/>
      <c r="R145" s="13"/>
      <c r="T145" s="218"/>
      <c r="U145" s="219"/>
      <c r="V145" s="219"/>
    </row>
    <row r="146" spans="7:22" x14ac:dyDescent="0.2">
      <c r="G146" s="255"/>
      <c r="L146" s="15"/>
      <c r="M146" s="15"/>
      <c r="N146" s="13"/>
      <c r="O146" s="15"/>
      <c r="P146" s="15"/>
      <c r="Q146" s="15" t="s">
        <v>764</v>
      </c>
      <c r="R146" s="13"/>
      <c r="T146" s="218"/>
      <c r="U146" s="219"/>
      <c r="V146" s="219"/>
    </row>
    <row r="147" spans="7:22" x14ac:dyDescent="0.2">
      <c r="G147" s="255"/>
      <c r="T147" s="218" t="s">
        <v>740</v>
      </c>
      <c r="U147" s="219"/>
      <c r="V147" s="219"/>
    </row>
    <row r="148" spans="7:22" x14ac:dyDescent="0.2">
      <c r="G148" s="255"/>
      <c r="L148" s="212" t="s">
        <v>766</v>
      </c>
      <c r="T148" s="218"/>
      <c r="U148" s="219"/>
      <c r="V148" s="219"/>
    </row>
    <row r="149" spans="7:22" x14ac:dyDescent="0.2">
      <c r="G149" s="255"/>
      <c r="T149" s="218" t="s">
        <v>744</v>
      </c>
      <c r="U149" s="219"/>
      <c r="V149" s="219"/>
    </row>
    <row r="150" spans="7:22" x14ac:dyDescent="0.2">
      <c r="G150" s="255"/>
      <c r="L150" s="235" t="s">
        <v>767</v>
      </c>
      <c r="M150" s="235"/>
      <c r="N150" s="170"/>
      <c r="T150" s="218"/>
      <c r="U150" s="219"/>
      <c r="V150" s="219"/>
    </row>
    <row r="151" spans="7:22" x14ac:dyDescent="0.2">
      <c r="G151" s="255"/>
      <c r="L151" s="14" t="s">
        <v>188</v>
      </c>
      <c r="M151" s="14"/>
      <c r="N151" s="12"/>
      <c r="O151" s="14" t="s">
        <v>519</v>
      </c>
      <c r="P151" s="14" t="s">
        <v>520</v>
      </c>
      <c r="Q151" s="14" t="s">
        <v>521</v>
      </c>
      <c r="R151" s="12" t="s">
        <v>522</v>
      </c>
      <c r="T151" s="218"/>
      <c r="U151" s="219"/>
      <c r="V151" s="219"/>
    </row>
    <row r="152" spans="7:22" ht="51" x14ac:dyDescent="0.2">
      <c r="G152" s="255"/>
      <c r="L152" s="215" t="s">
        <v>250</v>
      </c>
      <c r="M152" s="215">
        <v>16</v>
      </c>
      <c r="N152" s="216" t="s">
        <v>1698</v>
      </c>
      <c r="O152" s="15" t="s">
        <v>769</v>
      </c>
      <c r="P152" s="15" t="s">
        <v>770</v>
      </c>
      <c r="Q152" s="15" t="s">
        <v>771</v>
      </c>
      <c r="R152" s="13" t="s">
        <v>772</v>
      </c>
      <c r="T152" s="218" t="s">
        <v>750</v>
      </c>
      <c r="U152" s="219"/>
      <c r="V152" s="219"/>
    </row>
    <row r="153" spans="7:22" x14ac:dyDescent="0.2">
      <c r="G153" s="255"/>
      <c r="L153" s="15" t="s">
        <v>768</v>
      </c>
      <c r="M153" s="15"/>
      <c r="N153" s="13"/>
      <c r="O153" s="15"/>
      <c r="P153" s="15"/>
      <c r="Q153" s="15"/>
      <c r="R153" s="13"/>
      <c r="T153" s="218"/>
      <c r="U153" s="219"/>
      <c r="V153" s="219"/>
    </row>
    <row r="154" spans="7:22" ht="20.399999999999999" x14ac:dyDescent="0.2">
      <c r="G154" s="255"/>
      <c r="L154" s="215" t="s">
        <v>266</v>
      </c>
      <c r="M154" s="215">
        <v>14</v>
      </c>
      <c r="N154" s="216" t="s">
        <v>1699</v>
      </c>
      <c r="O154" s="15" t="s">
        <v>774</v>
      </c>
      <c r="P154" s="15" t="s">
        <v>775</v>
      </c>
      <c r="Q154" s="15" t="s">
        <v>776</v>
      </c>
      <c r="R154" s="13" t="s">
        <v>777</v>
      </c>
      <c r="T154" s="218" t="s">
        <v>751</v>
      </c>
      <c r="U154" s="219"/>
      <c r="V154" s="219"/>
    </row>
    <row r="155" spans="7:22" x14ac:dyDescent="0.2">
      <c r="G155" s="255"/>
      <c r="L155" s="15"/>
      <c r="M155" s="15"/>
      <c r="N155" s="13"/>
      <c r="O155" s="15"/>
      <c r="P155" s="15"/>
      <c r="Q155" s="15"/>
      <c r="R155" s="13"/>
      <c r="T155" s="218" t="s">
        <v>756</v>
      </c>
      <c r="U155" s="219"/>
      <c r="V155" s="219"/>
    </row>
    <row r="156" spans="7:22" x14ac:dyDescent="0.2">
      <c r="G156" s="255"/>
      <c r="L156" s="15" t="s">
        <v>773</v>
      </c>
      <c r="M156" s="15"/>
      <c r="N156" s="13"/>
      <c r="O156" s="15"/>
      <c r="P156" s="15"/>
      <c r="Q156" s="15"/>
      <c r="R156" s="13"/>
      <c r="T156" s="218" t="s">
        <v>761</v>
      </c>
      <c r="U156" s="219"/>
      <c r="V156" s="219"/>
    </row>
    <row r="157" spans="7:22" x14ac:dyDescent="0.2">
      <c r="G157" s="255"/>
      <c r="L157" s="215" t="s">
        <v>333</v>
      </c>
      <c r="M157" s="215">
        <v>4</v>
      </c>
      <c r="N157" s="216" t="s">
        <v>793</v>
      </c>
      <c r="O157" s="15" t="s">
        <v>779</v>
      </c>
      <c r="P157" s="15" t="s">
        <v>770</v>
      </c>
      <c r="Q157" s="15" t="s">
        <v>780</v>
      </c>
      <c r="R157" s="13" t="s">
        <v>781</v>
      </c>
      <c r="T157" s="218"/>
      <c r="U157" s="219"/>
      <c r="V157" s="219"/>
    </row>
    <row r="158" spans="7:22" x14ac:dyDescent="0.2">
      <c r="G158" s="255"/>
      <c r="L158" s="15" t="s">
        <v>778</v>
      </c>
      <c r="M158" s="15"/>
      <c r="N158" s="13"/>
      <c r="O158" s="15"/>
      <c r="P158" s="15"/>
      <c r="Q158" s="15"/>
      <c r="R158" s="13"/>
      <c r="T158" s="218"/>
      <c r="U158" s="219"/>
      <c r="V158" s="219"/>
    </row>
    <row r="159" spans="7:22" ht="20.399999999999999" x14ac:dyDescent="0.2">
      <c r="G159" s="255"/>
      <c r="L159" s="215" t="s">
        <v>345</v>
      </c>
      <c r="M159" s="215">
        <v>14</v>
      </c>
      <c r="N159" s="216" t="s">
        <v>793</v>
      </c>
      <c r="O159" s="15" t="s">
        <v>783</v>
      </c>
      <c r="P159" s="15" t="s">
        <v>784</v>
      </c>
      <c r="Q159" s="15" t="s">
        <v>785</v>
      </c>
      <c r="R159" s="13" t="s">
        <v>786</v>
      </c>
      <c r="T159" s="218" t="s">
        <v>766</v>
      </c>
      <c r="U159" s="219"/>
      <c r="V159" s="219"/>
    </row>
    <row r="160" spans="7:22" x14ac:dyDescent="0.2">
      <c r="G160" s="255"/>
      <c r="L160" s="15" t="s">
        <v>782</v>
      </c>
      <c r="M160" s="15"/>
      <c r="N160" s="13"/>
      <c r="O160" s="15"/>
      <c r="P160" s="15"/>
      <c r="Q160" s="15"/>
      <c r="R160" s="13"/>
      <c r="T160" s="218"/>
      <c r="U160" s="219"/>
      <c r="V160" s="219"/>
    </row>
    <row r="161" spans="7:22" ht="30.6" x14ac:dyDescent="0.2">
      <c r="G161" s="255"/>
      <c r="L161" s="15"/>
      <c r="M161" s="15"/>
      <c r="N161" s="13"/>
      <c r="O161" s="15"/>
      <c r="P161" s="15"/>
      <c r="Q161" s="15"/>
      <c r="R161" s="13" t="s">
        <v>787</v>
      </c>
      <c r="T161" s="218" t="s">
        <v>767</v>
      </c>
      <c r="U161" s="219"/>
      <c r="V161" s="219"/>
    </row>
    <row r="162" spans="7:22" x14ac:dyDescent="0.2">
      <c r="G162" s="255"/>
      <c r="L162" s="215" t="s">
        <v>353</v>
      </c>
      <c r="M162" s="215">
        <v>18</v>
      </c>
      <c r="N162" s="216" t="s">
        <v>793</v>
      </c>
      <c r="O162" s="15" t="s">
        <v>789</v>
      </c>
      <c r="P162" s="15" t="s">
        <v>790</v>
      </c>
      <c r="Q162" s="15" t="s">
        <v>791</v>
      </c>
      <c r="R162" s="13" t="s">
        <v>781</v>
      </c>
      <c r="T162" s="218" t="s">
        <v>188</v>
      </c>
      <c r="U162" s="219"/>
      <c r="V162" s="219"/>
    </row>
    <row r="163" spans="7:22" x14ac:dyDescent="0.2">
      <c r="G163" s="255"/>
      <c r="L163" s="15" t="s">
        <v>788</v>
      </c>
      <c r="M163" s="15"/>
      <c r="N163" s="13"/>
      <c r="O163" s="15"/>
      <c r="P163" s="15"/>
      <c r="Q163" s="15"/>
      <c r="R163" s="13"/>
      <c r="T163" s="218" t="s">
        <v>768</v>
      </c>
      <c r="U163" s="219"/>
      <c r="V163" s="219"/>
    </row>
    <row r="164" spans="7:22" x14ac:dyDescent="0.2">
      <c r="G164" s="255"/>
      <c r="L164" s="212" t="s">
        <v>301</v>
      </c>
      <c r="N164" s="234" t="s">
        <v>795</v>
      </c>
      <c r="T164" s="218"/>
      <c r="U164" s="219"/>
      <c r="V164" s="219"/>
    </row>
    <row r="165" spans="7:22" x14ac:dyDescent="0.2">
      <c r="G165" s="255"/>
      <c r="L165" s="212" t="s">
        <v>407</v>
      </c>
      <c r="N165" s="234" t="s">
        <v>795</v>
      </c>
      <c r="T165" s="218" t="s">
        <v>773</v>
      </c>
      <c r="U165" s="219"/>
      <c r="V165" s="219"/>
    </row>
    <row r="166" spans="7:22" x14ac:dyDescent="0.2">
      <c r="G166" s="255"/>
      <c r="L166" s="212" t="s">
        <v>337</v>
      </c>
      <c r="N166" s="234" t="s">
        <v>795</v>
      </c>
      <c r="T166" s="218" t="s">
        <v>778</v>
      </c>
      <c r="U166" s="219"/>
      <c r="V166" s="219"/>
    </row>
    <row r="167" spans="7:22" x14ac:dyDescent="0.2">
      <c r="G167" s="255"/>
      <c r="L167" s="212" t="s">
        <v>280</v>
      </c>
      <c r="N167" s="234" t="s">
        <v>795</v>
      </c>
      <c r="T167" s="218" t="s">
        <v>782</v>
      </c>
      <c r="U167" s="219"/>
      <c r="V167" s="219"/>
    </row>
    <row r="168" spans="7:22" x14ac:dyDescent="0.2">
      <c r="G168" s="255"/>
      <c r="L168" s="212" t="s">
        <v>411</v>
      </c>
      <c r="N168" s="234" t="s">
        <v>795</v>
      </c>
      <c r="T168" s="218"/>
      <c r="U168" s="219"/>
      <c r="V168" s="219"/>
    </row>
    <row r="169" spans="7:22" x14ac:dyDescent="0.2">
      <c r="G169" s="255"/>
      <c r="L169" s="212" t="s">
        <v>398</v>
      </c>
      <c r="N169" s="234" t="s">
        <v>795</v>
      </c>
      <c r="T169" s="236" t="s">
        <v>788</v>
      </c>
      <c r="U169" s="237"/>
      <c r="V169" s="237"/>
    </row>
    <row r="170" spans="7:22" x14ac:dyDescent="0.2">
      <c r="G170" s="263"/>
      <c r="T170" s="236"/>
      <c r="U170" s="237"/>
      <c r="V170" s="237"/>
    </row>
    <row r="171" spans="7:22" x14ac:dyDescent="0.2">
      <c r="G171" s="263"/>
      <c r="L171" s="212" t="s">
        <v>794</v>
      </c>
      <c r="T171" s="236"/>
      <c r="U171" s="237"/>
      <c r="V171" s="237"/>
    </row>
    <row r="172" spans="7:22" x14ac:dyDescent="0.2">
      <c r="G172" s="263"/>
      <c r="T172" s="236"/>
      <c r="U172" s="237"/>
      <c r="V172" s="237"/>
    </row>
    <row r="173" spans="7:22" x14ac:dyDescent="0.2">
      <c r="G173" s="263"/>
      <c r="T173" s="236"/>
      <c r="U173" s="237"/>
      <c r="V173" s="237"/>
    </row>
    <row r="174" spans="7:22" x14ac:dyDescent="0.2">
      <c r="G174" s="263"/>
      <c r="T174" s="236"/>
      <c r="U174" s="237"/>
      <c r="V174" s="237"/>
    </row>
    <row r="175" spans="7:22" x14ac:dyDescent="0.2">
      <c r="G175" s="263"/>
      <c r="T175" s="236"/>
      <c r="U175" s="237"/>
      <c r="V175" s="237"/>
    </row>
    <row r="176" spans="7:22" x14ac:dyDescent="0.2">
      <c r="G176" s="263"/>
      <c r="T176" s="236"/>
      <c r="U176" s="237"/>
      <c r="V176" s="237"/>
    </row>
    <row r="177" spans="7:22" x14ac:dyDescent="0.2">
      <c r="G177" s="263"/>
      <c r="T177" s="236"/>
      <c r="U177" s="237"/>
      <c r="V177" s="237"/>
    </row>
    <row r="178" spans="7:22" x14ac:dyDescent="0.2">
      <c r="G178" s="263"/>
      <c r="T178" s="236"/>
      <c r="U178" s="237"/>
      <c r="V178" s="237"/>
    </row>
    <row r="179" spans="7:22" x14ac:dyDescent="0.2">
      <c r="G179" s="263"/>
      <c r="T179" s="236"/>
      <c r="U179" s="237"/>
      <c r="V179" s="237"/>
    </row>
    <row r="180" spans="7:22" x14ac:dyDescent="0.2">
      <c r="G180" s="263"/>
      <c r="T180" s="236"/>
      <c r="U180" s="237"/>
      <c r="V180" s="237"/>
    </row>
    <row r="181" spans="7:22" x14ac:dyDescent="0.2">
      <c r="G181" s="263"/>
      <c r="T181" s="236"/>
      <c r="U181" s="237"/>
      <c r="V181" s="237"/>
    </row>
    <row r="182" spans="7:22" x14ac:dyDescent="0.2">
      <c r="G182" s="263"/>
    </row>
    <row r="183" spans="7:22" x14ac:dyDescent="0.2">
      <c r="G183" s="263"/>
    </row>
    <row r="184" spans="7:22" x14ac:dyDescent="0.2">
      <c r="G184" s="263"/>
    </row>
    <row r="185" spans="7:22" x14ac:dyDescent="0.2">
      <c r="G185" s="263"/>
    </row>
    <row r="186" spans="7:22" x14ac:dyDescent="0.2">
      <c r="G186" s="263"/>
    </row>
    <row r="187" spans="7:22" x14ac:dyDescent="0.2">
      <c r="G187" s="263"/>
    </row>
    <row r="188" spans="7:22" x14ac:dyDescent="0.2">
      <c r="G188" s="263"/>
    </row>
    <row r="189" spans="7:22" x14ac:dyDescent="0.2">
      <c r="G189" s="263"/>
    </row>
    <row r="190" spans="7:22" x14ac:dyDescent="0.2">
      <c r="G190" s="263"/>
    </row>
    <row r="191" spans="7:22" x14ac:dyDescent="0.2">
      <c r="G191" s="263"/>
    </row>
    <row r="192" spans="7:22" x14ac:dyDescent="0.2">
      <c r="G192" s="263"/>
    </row>
    <row r="193" spans="7:7" x14ac:dyDescent="0.2">
      <c r="G193" s="263"/>
    </row>
    <row r="194" spans="7:7" x14ac:dyDescent="0.2">
      <c r="G194" s="263"/>
    </row>
  </sheetData>
  <hyperlinks>
    <hyperlink ref="B5" r:id="rId1" display="https://www.sos.alabama.gov/sites/default/files/proposedRules/820-2-3-.06-.04ER.pdf" xr:uid="{7F2B1132-F5B9-4620-B4DE-5F772A232D7F}"/>
    <hyperlink ref="B8" r:id="rId2" display="https://governor.arkansas.gov/news-media/press-releases/governor-hutchinsons-weekly-address-voting-in-the-age-of-covid-19" xr:uid="{91B6977F-4A6E-449F-BD55-0E16AC49D409}"/>
    <hyperlink ref="F9" r:id="rId3" display="https://leginfo.legislature.ca.gov/faces/billTextClient.xhtml?bill_id=201920200AB860" xr:uid="{14B703A9-7AA1-4B71-AB79-132C9940BAF3}"/>
    <hyperlink ref="B11" r:id="rId4" display="https://www.cga.ct.gov/2020/TOB/H/PDF/2020HB-06002-R00-HB.PDF" xr:uid="{645AAAD8-12D9-4918-8676-B25D08826694}"/>
    <hyperlink ref="B12" r:id="rId5" display="https://legis.delaware.gov/json/BillDetail/GenerateHtmlDocumentEngrossment?engrossmentId=24098&amp;docTypeId=6&amp;link_id=38&amp;can_id=3ce03c3d77033bbeb4c4bf7ba04c984c&amp;source=email-morning-digest-amid-dueling-polls-gideon-demolishes-collins-in-fundraising&amp;email_referrer=email_853488&amp;email_subject=morning-digest-amid-dueling-polls-gideon-demolishes-collins-in-fundraising" xr:uid="{46488763-B350-49B0-AD84-464B7DA2CF68}"/>
    <hyperlink ref="E12" r:id="rId6" display="https://legis.delaware.gov/json/BillDetail/GenerateHtmlDocumentEngrossment?engrossmentId=24098&amp;docTypeId=6&amp;link_id=38&amp;can_id=3ce03c3d77033bbeb4c4bf7ba04c984c&amp;source=email-morning-digest-amid-dueling-polls-gideon-demolishes-collins-in-fundraising&amp;email_referrer=email_853488&amp;email_subject=morning-digest-amid-dueling-polls-gideon-demolishes-collins-in-fundraising" xr:uid="{47584375-D166-438E-89A2-90D91D41D487}"/>
    <hyperlink ref="E18" r:id="rId7" display="https://www.ilga.gov/legislation/BillStatus.asp?DocNum=1863&amp;GAID=15&amp;DocTypeID=SB&amp;LegId=119533&amp;SessionID=108&amp;GA=101" xr:uid="{5F3273DC-27A7-44AB-B0B9-11AB2252D202}"/>
    <hyperlink ref="E25" r:id="rId8" display="https://governor.maryland.gov/2020/07/08/governor-hogan-directs-state-board-of-elections-to-conduct-november-general-election-with-enhanced-voting-options/" xr:uid="{7A7DC84C-6061-4C58-A024-50767D067802}"/>
    <hyperlink ref="B29" r:id="rId9" display="http://billstatus.ls.state.ms.us/2020/pdf/history/HB/HB1521.xml" xr:uid="{580BAC0A-799D-4469-9329-B54365DE055F}"/>
    <hyperlink ref="B30" r:id="rId10" display="https://www.senate.mo.gov/20info/BTS_Web/amendments/3746S.07S.pdf" xr:uid="{083A09DC-F5F2-427C-96F3-00D9B6EA82CB}"/>
    <hyperlink ref="F33" r:id="rId11" display="https://www.leg.state.nv.us/Session/32nd2020Special/Bills/AB/AB4_EN.pdf" xr:uid="{B100512A-13FC-4CEE-A0FB-267CB784EBF5}"/>
    <hyperlink ref="B34" r:id="rId12" display="http://gencourt.state.nh.us/bill_status/Results.aspx?q=1&amp;txtbillnumber=hb1266&amp;txtsessionyear=2020" xr:uid="{ECB30A52-FB4C-43C1-8E29-D8A09AE52429}"/>
    <hyperlink ref="F35" r:id="rId13" display="https://nj.gov/infobank/eo/056murphy/pdf/EO-177.pdf" xr:uid="{B2E67420-6E2D-46A8-8E1A-DC868D5BFBA9}"/>
    <hyperlink ref="B37" r:id="rId14" display="https://www.nysenate.gov/legislation/bills/2019/s8015" xr:uid="{6EECF966-D00D-4518-8B1A-78B385A3019C}"/>
  </hyperlinks>
  <pageMargins left="0.7" right="0.7" top="0.75" bottom="0.75" header="0.3" footer="0.3"/>
  <pageSetup orientation="portrait" horizontalDpi="0" verticalDpi="0"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2FB06-B88A-4A01-9C1C-338E8F8A1024}">
  <sheetPr>
    <tabColor rgb="FFFF0000"/>
  </sheetPr>
  <dimension ref="A1:AC326"/>
  <sheetViews>
    <sheetView workbookViewId="0">
      <pane xSplit="2" ySplit="6" topLeftCell="C7" activePane="bottomRight" state="frozen"/>
      <selection pane="topRight" activeCell="C1" sqref="C1"/>
      <selection pane="bottomLeft" activeCell="A7" sqref="A7"/>
      <selection pane="bottomRight" activeCell="E5" sqref="E5"/>
    </sheetView>
  </sheetViews>
  <sheetFormatPr defaultColWidth="10" defaultRowHeight="13.8" x14ac:dyDescent="0.3"/>
  <cols>
    <col min="1" max="1" width="6.75" customWidth="1"/>
    <col min="2" max="3" width="8.875" customWidth="1"/>
    <col min="4" max="4" width="8.875" style="338" customWidth="1"/>
    <col min="5" max="9" width="8.875" customWidth="1"/>
    <col min="10" max="10" width="8.875" style="338" customWidth="1"/>
    <col min="11" max="12" width="8.875" customWidth="1"/>
    <col min="13" max="13" width="8.875" style="202" customWidth="1"/>
    <col min="14" max="14" width="8.875" customWidth="1"/>
    <col min="15" max="15" width="5.5" style="120" customWidth="1"/>
    <col min="16" max="16" width="6.25" style="120" customWidth="1"/>
    <col min="17" max="17" width="6.75" style="120" customWidth="1"/>
    <col min="18" max="18" width="6.375" style="340" customWidth="1"/>
    <col min="19" max="19" width="10" style="122"/>
    <col min="20" max="20" width="5.625" style="120" customWidth="1"/>
    <col min="21" max="21" width="3.875" style="301" customWidth="1"/>
    <col min="22" max="22" width="9.875" style="121" customWidth="1"/>
    <col min="23" max="23" width="7.75" style="120" customWidth="1"/>
    <col min="24" max="25" width="7" style="120" customWidth="1"/>
    <col min="26" max="26" width="11.125" style="341" customWidth="1"/>
    <col min="27" max="27" width="10" style="340"/>
    <col min="28" max="28" width="10" style="342"/>
    <col min="29" max="29" width="10" style="120"/>
  </cols>
  <sheetData>
    <row r="1" spans="1:29" s="308" customFormat="1" ht="12" customHeight="1" x14ac:dyDescent="0.25">
      <c r="A1" s="308" t="s">
        <v>1897</v>
      </c>
      <c r="D1" s="309"/>
      <c r="H1" s="339" t="s">
        <v>376</v>
      </c>
      <c r="J1" s="309"/>
      <c r="M1" s="310"/>
      <c r="O1" s="120"/>
      <c r="P1" s="120"/>
      <c r="Q1" s="120"/>
      <c r="R1" s="340"/>
      <c r="S1" s="122"/>
      <c r="T1" s="120"/>
      <c r="U1" s="301"/>
      <c r="V1" s="121"/>
      <c r="W1" s="120"/>
      <c r="X1" s="120"/>
      <c r="Y1" s="120"/>
      <c r="Z1" s="341"/>
      <c r="AA1" s="340"/>
      <c r="AB1" s="342"/>
      <c r="AC1" s="120"/>
    </row>
    <row r="2" spans="1:29" s="314" customFormat="1" ht="12" x14ac:dyDescent="0.25">
      <c r="A2" s="343" t="s">
        <v>1898</v>
      </c>
      <c r="B2" s="313"/>
      <c r="C2" s="313"/>
      <c r="D2" s="344"/>
      <c r="E2" s="313"/>
      <c r="F2" s="313"/>
      <c r="G2" s="313"/>
      <c r="H2" s="313"/>
      <c r="I2" s="313"/>
      <c r="J2" s="344"/>
      <c r="K2" s="313"/>
      <c r="L2" s="313"/>
      <c r="M2" s="345"/>
      <c r="N2" s="313"/>
      <c r="O2" s="123"/>
      <c r="P2" s="123"/>
      <c r="Q2" s="123"/>
      <c r="R2" s="346"/>
      <c r="S2" s="125"/>
      <c r="T2" s="123"/>
      <c r="U2" s="302"/>
      <c r="V2" s="124"/>
      <c r="W2" s="123"/>
      <c r="X2" s="123"/>
      <c r="Y2" s="123"/>
      <c r="Z2" s="347"/>
      <c r="AA2" s="346"/>
      <c r="AB2" s="348"/>
      <c r="AC2" s="123"/>
    </row>
    <row r="3" spans="1:29" s="314" customFormat="1" ht="12" x14ac:dyDescent="0.25">
      <c r="A3" s="313" t="s">
        <v>501</v>
      </c>
      <c r="B3" s="313"/>
      <c r="C3" s="313"/>
      <c r="D3" s="344"/>
      <c r="E3" s="313"/>
      <c r="F3" s="313"/>
      <c r="G3" s="313"/>
      <c r="H3" s="313"/>
      <c r="I3" s="313"/>
      <c r="J3" s="344"/>
      <c r="K3" s="313"/>
      <c r="L3" s="313"/>
      <c r="M3" s="345"/>
      <c r="N3" s="313"/>
      <c r="O3" s="123"/>
      <c r="P3" s="123"/>
      <c r="Q3" s="123"/>
      <c r="R3" s="346"/>
      <c r="S3" s="125"/>
      <c r="T3" s="123"/>
      <c r="U3" s="302"/>
      <c r="V3" s="124"/>
      <c r="W3" s="123"/>
      <c r="X3" s="123"/>
      <c r="Y3" s="123"/>
      <c r="Z3" s="347"/>
      <c r="AA3" s="346"/>
      <c r="AB3" s="348"/>
      <c r="AC3" s="123"/>
    </row>
    <row r="4" spans="1:29" s="308" customFormat="1" ht="12" x14ac:dyDescent="0.25">
      <c r="A4" s="339">
        <v>2020</v>
      </c>
      <c r="D4" s="309"/>
      <c r="J4" s="309"/>
      <c r="M4" s="310"/>
      <c r="O4" s="120"/>
      <c r="P4" s="120"/>
      <c r="Q4" s="120"/>
      <c r="R4" s="340"/>
      <c r="S4" s="122"/>
      <c r="T4" s="120"/>
      <c r="U4" s="301"/>
      <c r="V4" s="121"/>
      <c r="W4" s="120"/>
      <c r="X4" s="120"/>
      <c r="Y4" s="120"/>
      <c r="Z4" s="341"/>
      <c r="AA4" s="340"/>
      <c r="AB4" s="342"/>
      <c r="AC4" s="120"/>
    </row>
    <row r="5" spans="1:29" s="375" customFormat="1" ht="51.6" customHeight="1" x14ac:dyDescent="0.3">
      <c r="A5" s="363" t="s">
        <v>503</v>
      </c>
      <c r="B5" s="363" t="s">
        <v>504</v>
      </c>
      <c r="C5" s="363" t="s">
        <v>421</v>
      </c>
      <c r="D5" s="364" t="s">
        <v>422</v>
      </c>
      <c r="E5" s="376" t="s">
        <v>1891</v>
      </c>
      <c r="F5" s="366"/>
      <c r="G5" s="366"/>
      <c r="H5" s="366"/>
      <c r="I5" s="367"/>
      <c r="J5" s="365" t="s">
        <v>1892</v>
      </c>
      <c r="K5" s="366"/>
      <c r="L5" s="366"/>
      <c r="M5" s="366"/>
      <c r="N5" s="367"/>
      <c r="O5" s="114" t="s">
        <v>502</v>
      </c>
      <c r="P5" s="114"/>
      <c r="Q5" s="114"/>
      <c r="R5" s="298"/>
      <c r="S5" s="115"/>
      <c r="T5" s="114"/>
      <c r="U5" s="368"/>
      <c r="V5" s="369"/>
      <c r="W5" s="370"/>
      <c r="X5" s="371" t="s">
        <v>502</v>
      </c>
      <c r="Y5" s="371"/>
      <c r="Z5" s="372"/>
      <c r="AA5" s="373"/>
      <c r="AB5" s="374"/>
      <c r="AC5" s="371"/>
    </row>
    <row r="6" spans="1:29" s="375" customFormat="1" ht="57.6" x14ac:dyDescent="0.3">
      <c r="A6" s="363"/>
      <c r="B6" s="363"/>
      <c r="C6" s="363"/>
      <c r="D6" s="364"/>
      <c r="E6" s="318" t="s">
        <v>423</v>
      </c>
      <c r="F6" s="319" t="s">
        <v>424</v>
      </c>
      <c r="G6" s="320" t="s">
        <v>1893</v>
      </c>
      <c r="H6" s="319" t="s">
        <v>425</v>
      </c>
      <c r="I6" s="320" t="s">
        <v>1893</v>
      </c>
      <c r="J6" s="321" t="s">
        <v>505</v>
      </c>
      <c r="K6" s="319" t="s">
        <v>426</v>
      </c>
      <c r="L6" s="320" t="s">
        <v>1893</v>
      </c>
      <c r="M6" s="322" t="s">
        <v>427</v>
      </c>
      <c r="N6" s="320" t="s">
        <v>1893</v>
      </c>
      <c r="O6" s="349" t="str">
        <f>B7</f>
        <v>Total</v>
      </c>
      <c r="P6" s="349" t="s">
        <v>1838</v>
      </c>
      <c r="Q6" s="349" t="s">
        <v>506</v>
      </c>
      <c r="R6" s="350" t="s">
        <v>507</v>
      </c>
      <c r="S6" s="351" t="s">
        <v>1839</v>
      </c>
      <c r="T6" s="114" t="s">
        <v>188</v>
      </c>
      <c r="U6" s="303"/>
      <c r="V6" s="127" t="s">
        <v>427</v>
      </c>
      <c r="W6" s="126" t="s">
        <v>1834</v>
      </c>
      <c r="X6" s="128" t="s">
        <v>431</v>
      </c>
      <c r="Y6" s="128" t="s">
        <v>1838</v>
      </c>
      <c r="Z6" s="352" t="s">
        <v>506</v>
      </c>
      <c r="AA6" s="353" t="s">
        <v>507</v>
      </c>
      <c r="AB6" s="354" t="s">
        <v>1839</v>
      </c>
      <c r="AC6" s="129" t="s">
        <v>188</v>
      </c>
    </row>
    <row r="7" spans="1:29" x14ac:dyDescent="0.3">
      <c r="A7" s="325" t="s">
        <v>430</v>
      </c>
      <c r="B7" s="355" t="s">
        <v>431</v>
      </c>
      <c r="C7" s="355">
        <v>252274</v>
      </c>
      <c r="D7" s="356">
        <v>231593</v>
      </c>
      <c r="E7" s="355">
        <v>168308</v>
      </c>
      <c r="F7" s="333">
        <v>66.7</v>
      </c>
      <c r="G7" s="333">
        <v>0.4</v>
      </c>
      <c r="H7" s="333">
        <v>72.7</v>
      </c>
      <c r="I7" s="333">
        <v>0.4</v>
      </c>
      <c r="J7" s="356">
        <v>154628</v>
      </c>
      <c r="K7" s="333">
        <v>61.3</v>
      </c>
      <c r="L7" s="333">
        <v>0.4</v>
      </c>
      <c r="M7" s="334">
        <v>66.8</v>
      </c>
      <c r="N7" s="333">
        <v>0.4</v>
      </c>
      <c r="O7" s="357">
        <f>IF(A7&lt;&gt;"",M7/100,"")</f>
        <v>0.66799999999999993</v>
      </c>
      <c r="P7" s="122">
        <f>IF(A7&lt;&gt;"",SUM(J9:J12)/SUM(D9:D12),"")</f>
        <v>0.68768641234043593</v>
      </c>
      <c r="Q7" s="122">
        <f>IF(A7&lt;&gt;"",IF(M8&lt;&gt;"B",M8/100,"B"),"")</f>
        <v>0.51400000000000001</v>
      </c>
      <c r="R7" s="340">
        <f>IF(Q7="B",J8/D8,Q7)</f>
        <v>0.51400000000000001</v>
      </c>
      <c r="S7" s="122">
        <f>IF(A7&lt;&gt;"",R7/P7,"")</f>
        <v>0.74743370055935721</v>
      </c>
      <c r="T7" s="130"/>
      <c r="V7" s="358">
        <v>60.5</v>
      </c>
      <c r="W7" s="359">
        <v>3.3</v>
      </c>
      <c r="X7" s="122">
        <v>0.60499999999999998</v>
      </c>
      <c r="Y7" s="122">
        <v>0.62420188507145025</v>
      </c>
      <c r="Z7" s="341">
        <v>0.45399999999999996</v>
      </c>
      <c r="AA7" s="340">
        <v>0.45399999999999996</v>
      </c>
      <c r="AB7" s="342">
        <v>0.72732878714076954</v>
      </c>
      <c r="AC7" s="130" t="s">
        <v>232</v>
      </c>
    </row>
    <row r="8" spans="1:29" x14ac:dyDescent="0.3">
      <c r="A8" s="325" t="s">
        <v>432</v>
      </c>
      <c r="B8" s="355" t="s">
        <v>508</v>
      </c>
      <c r="C8" s="355">
        <v>28659</v>
      </c>
      <c r="D8" s="356">
        <v>26737</v>
      </c>
      <c r="E8" s="355">
        <v>15984</v>
      </c>
      <c r="F8" s="333">
        <v>55.8</v>
      </c>
      <c r="G8" s="333">
        <v>1.1000000000000001</v>
      </c>
      <c r="H8" s="333">
        <v>59.8</v>
      </c>
      <c r="I8" s="333">
        <v>1.1000000000000001</v>
      </c>
      <c r="J8" s="356">
        <v>13752</v>
      </c>
      <c r="K8" s="333">
        <v>48</v>
      </c>
      <c r="L8" s="333">
        <v>1.1000000000000001</v>
      </c>
      <c r="M8" s="334">
        <v>51.4</v>
      </c>
      <c r="N8" s="333">
        <v>1.2</v>
      </c>
      <c r="O8" s="357" t="str">
        <f t="shared" ref="O8:O71" si="0">IF(A8&lt;&gt;"",M8/100,"")</f>
        <v/>
      </c>
      <c r="P8" s="122" t="str">
        <f t="shared" ref="P8:P71" si="1">IF(A8&lt;&gt;"",SUM(J10:J13)/SUM(D10:D13),"")</f>
        <v/>
      </c>
      <c r="Q8" s="122" t="str">
        <f t="shared" ref="Q8:Q71" si="2">IF(A8&lt;&gt;"",IF(M9&lt;&gt;"B",M9/100,"B"),"")</f>
        <v/>
      </c>
      <c r="R8" s="340" t="str">
        <f t="shared" ref="R8:R71" si="3">IF(Q8="B",J9/D9,Q8)</f>
        <v/>
      </c>
      <c r="S8" s="122" t="str">
        <f t="shared" ref="S8:S71" si="4">IF(A8&lt;&gt;"",R8/P8,"")</f>
        <v/>
      </c>
      <c r="T8" s="130" t="str">
        <f t="shared" ref="T8:T71" si="5">PROPER(A8)</f>
        <v/>
      </c>
      <c r="V8" s="121">
        <v>63.8</v>
      </c>
      <c r="W8" s="120">
        <v>3.4</v>
      </c>
      <c r="X8" s="120">
        <v>0.63800000000000001</v>
      </c>
      <c r="Y8" s="120">
        <v>0.65720524017467252</v>
      </c>
      <c r="Z8" s="341" t="s">
        <v>444</v>
      </c>
      <c r="AA8" s="340">
        <v>0.49152542372881358</v>
      </c>
      <c r="AB8" s="342">
        <v>0.74790247198603521</v>
      </c>
      <c r="AC8" s="120" t="s">
        <v>395</v>
      </c>
    </row>
    <row r="9" spans="1:29" x14ac:dyDescent="0.3">
      <c r="A9" s="325" t="s">
        <v>432</v>
      </c>
      <c r="B9" s="355" t="s">
        <v>509</v>
      </c>
      <c r="C9" s="355">
        <v>44871</v>
      </c>
      <c r="D9" s="356">
        <v>39962</v>
      </c>
      <c r="E9" s="355">
        <v>27351</v>
      </c>
      <c r="F9" s="333">
        <v>61</v>
      </c>
      <c r="G9" s="333">
        <v>0.9</v>
      </c>
      <c r="H9" s="333">
        <v>68.400000000000006</v>
      </c>
      <c r="I9" s="333">
        <v>0.9</v>
      </c>
      <c r="J9" s="356">
        <v>24091</v>
      </c>
      <c r="K9" s="333">
        <v>53.7</v>
      </c>
      <c r="L9" s="333">
        <v>0.9</v>
      </c>
      <c r="M9" s="334">
        <v>60.3</v>
      </c>
      <c r="N9" s="333">
        <v>0.9</v>
      </c>
      <c r="O9" s="357" t="str">
        <f t="shared" si="0"/>
        <v/>
      </c>
      <c r="P9" s="122" t="str">
        <f t="shared" si="1"/>
        <v/>
      </c>
      <c r="Q9" s="122" t="str">
        <f t="shared" si="2"/>
        <v/>
      </c>
      <c r="R9" s="340" t="str">
        <f t="shared" si="3"/>
        <v/>
      </c>
      <c r="S9" s="122" t="str">
        <f t="shared" si="4"/>
        <v/>
      </c>
      <c r="T9" s="130" t="str">
        <f t="shared" si="5"/>
        <v/>
      </c>
      <c r="V9" s="121">
        <v>71.900000000000006</v>
      </c>
      <c r="W9" s="120">
        <v>2.6</v>
      </c>
      <c r="X9" s="120">
        <v>0.71900000000000008</v>
      </c>
      <c r="Y9" s="120">
        <v>0.74718848403058924</v>
      </c>
      <c r="Z9" s="341">
        <v>0.52</v>
      </c>
      <c r="AA9" s="340">
        <v>0.52</v>
      </c>
      <c r="AB9" s="342">
        <v>0.69594220349187241</v>
      </c>
      <c r="AC9" s="120" t="s">
        <v>243</v>
      </c>
    </row>
    <row r="10" spans="1:29" x14ac:dyDescent="0.3">
      <c r="A10" s="325" t="s">
        <v>432</v>
      </c>
      <c r="B10" s="355" t="s">
        <v>510</v>
      </c>
      <c r="C10" s="355">
        <v>41558</v>
      </c>
      <c r="D10" s="356">
        <v>35977</v>
      </c>
      <c r="E10" s="355">
        <v>25852</v>
      </c>
      <c r="F10" s="333">
        <v>62.2</v>
      </c>
      <c r="G10" s="333">
        <v>0.9</v>
      </c>
      <c r="H10" s="333">
        <v>71.900000000000006</v>
      </c>
      <c r="I10" s="333">
        <v>0.9</v>
      </c>
      <c r="J10" s="356">
        <v>23421</v>
      </c>
      <c r="K10" s="333">
        <v>56.4</v>
      </c>
      <c r="L10" s="333">
        <v>0.9</v>
      </c>
      <c r="M10" s="334">
        <v>65.099999999999994</v>
      </c>
      <c r="N10" s="333">
        <v>1</v>
      </c>
      <c r="O10" s="357" t="str">
        <f t="shared" si="0"/>
        <v/>
      </c>
      <c r="P10" s="122" t="str">
        <f t="shared" si="1"/>
        <v/>
      </c>
      <c r="Q10" s="122" t="str">
        <f t="shared" si="2"/>
        <v/>
      </c>
      <c r="R10" s="340" t="str">
        <f t="shared" si="3"/>
        <v/>
      </c>
      <c r="S10" s="122" t="str">
        <f t="shared" si="4"/>
        <v/>
      </c>
      <c r="T10" s="130" t="str">
        <f t="shared" si="5"/>
        <v/>
      </c>
      <c r="V10" s="121">
        <v>54</v>
      </c>
      <c r="W10" s="120">
        <v>3.5</v>
      </c>
      <c r="X10" s="120">
        <v>0.54</v>
      </c>
      <c r="Y10" s="120">
        <v>0.56950904392764856</v>
      </c>
      <c r="Z10" s="341">
        <v>0.32299999999999995</v>
      </c>
      <c r="AA10" s="340">
        <v>0.32299999999999995</v>
      </c>
      <c r="AB10" s="342">
        <v>0.56715517241379299</v>
      </c>
      <c r="AC10" s="120" t="s">
        <v>240</v>
      </c>
    </row>
    <row r="11" spans="1:29" x14ac:dyDescent="0.3">
      <c r="A11" s="325" t="s">
        <v>432</v>
      </c>
      <c r="B11" s="355" t="s">
        <v>511</v>
      </c>
      <c r="C11" s="355">
        <v>81912</v>
      </c>
      <c r="D11" s="356">
        <v>75590</v>
      </c>
      <c r="E11" s="355">
        <v>57226</v>
      </c>
      <c r="F11" s="333">
        <v>69.900000000000006</v>
      </c>
      <c r="G11" s="333">
        <v>0.6</v>
      </c>
      <c r="H11" s="333">
        <v>75.7</v>
      </c>
      <c r="I11" s="333">
        <v>0.6</v>
      </c>
      <c r="J11" s="356">
        <v>53646</v>
      </c>
      <c r="K11" s="333">
        <v>65.5</v>
      </c>
      <c r="L11" s="333">
        <v>0.6</v>
      </c>
      <c r="M11" s="334">
        <v>71</v>
      </c>
      <c r="N11" s="333">
        <v>0.6</v>
      </c>
      <c r="O11" s="357" t="str">
        <f t="shared" si="0"/>
        <v/>
      </c>
      <c r="P11" s="122" t="str">
        <f t="shared" si="1"/>
        <v/>
      </c>
      <c r="Q11" s="122" t="str">
        <f t="shared" si="2"/>
        <v/>
      </c>
      <c r="R11" s="340" t="str">
        <f t="shared" si="3"/>
        <v/>
      </c>
      <c r="S11" s="122" t="str">
        <f t="shared" si="4"/>
        <v/>
      </c>
      <c r="T11" s="130" t="str">
        <f t="shared" si="5"/>
        <v/>
      </c>
      <c r="V11" s="121">
        <v>65.099999999999994</v>
      </c>
      <c r="W11" s="120">
        <v>1.2</v>
      </c>
      <c r="X11" s="120">
        <v>0.65099999999999991</v>
      </c>
      <c r="Y11" s="120">
        <v>0.66814081018928007</v>
      </c>
      <c r="Z11" s="341">
        <v>0.53600000000000003</v>
      </c>
      <c r="AA11" s="340">
        <v>0.53600000000000003</v>
      </c>
      <c r="AB11" s="342">
        <v>0.80222610537463601</v>
      </c>
      <c r="AC11" s="120" t="s">
        <v>246</v>
      </c>
    </row>
    <row r="12" spans="1:29" x14ac:dyDescent="0.3">
      <c r="A12" s="325" t="s">
        <v>432</v>
      </c>
      <c r="B12" s="355" t="s">
        <v>512</v>
      </c>
      <c r="C12" s="355">
        <v>55273</v>
      </c>
      <c r="D12" s="356">
        <v>53326</v>
      </c>
      <c r="E12" s="355">
        <v>41895</v>
      </c>
      <c r="F12" s="333">
        <v>75.8</v>
      </c>
      <c r="G12" s="333">
        <v>0.7</v>
      </c>
      <c r="H12" s="333">
        <v>78.599999999999994</v>
      </c>
      <c r="I12" s="333">
        <v>0.7</v>
      </c>
      <c r="J12" s="356">
        <v>39718</v>
      </c>
      <c r="K12" s="333">
        <v>71.900000000000006</v>
      </c>
      <c r="L12" s="333">
        <v>0.7</v>
      </c>
      <c r="M12" s="334">
        <v>74.5</v>
      </c>
      <c r="N12" s="333">
        <v>0.7</v>
      </c>
      <c r="O12" s="357" t="str">
        <f t="shared" si="0"/>
        <v/>
      </c>
      <c r="P12" s="122" t="str">
        <f t="shared" si="1"/>
        <v/>
      </c>
      <c r="Q12" s="122" t="str">
        <f t="shared" si="2"/>
        <v/>
      </c>
      <c r="R12" s="340" t="str">
        <f t="shared" si="3"/>
        <v/>
      </c>
      <c r="S12" s="122" t="str">
        <f t="shared" si="4"/>
        <v/>
      </c>
      <c r="T12" s="130" t="str">
        <f t="shared" si="5"/>
        <v/>
      </c>
      <c r="V12" s="121">
        <v>67.599999999999994</v>
      </c>
      <c r="W12" s="120">
        <v>3</v>
      </c>
      <c r="X12" s="120">
        <v>0.67599999999999993</v>
      </c>
      <c r="Y12" s="120">
        <v>0.69419042495965577</v>
      </c>
      <c r="Z12" s="341">
        <v>0.53299999999999992</v>
      </c>
      <c r="AA12" s="340">
        <v>0.53299999999999992</v>
      </c>
      <c r="AB12" s="342">
        <v>0.76780085238279716</v>
      </c>
      <c r="AC12" s="120" t="s">
        <v>250</v>
      </c>
    </row>
    <row r="13" spans="1:29" x14ac:dyDescent="0.3">
      <c r="A13" s="325" t="s">
        <v>443</v>
      </c>
      <c r="B13" s="355" t="s">
        <v>431</v>
      </c>
      <c r="C13" s="355">
        <v>3769</v>
      </c>
      <c r="D13" s="356">
        <v>3716</v>
      </c>
      <c r="E13" s="355">
        <v>2527</v>
      </c>
      <c r="F13" s="333">
        <v>67</v>
      </c>
      <c r="G13" s="333">
        <v>3.1</v>
      </c>
      <c r="H13" s="333">
        <v>68</v>
      </c>
      <c r="I13" s="333">
        <v>3.1</v>
      </c>
      <c r="J13" s="356">
        <v>2247</v>
      </c>
      <c r="K13" s="333">
        <v>59.6</v>
      </c>
      <c r="L13" s="333">
        <v>3.3</v>
      </c>
      <c r="M13" s="334">
        <v>60.5</v>
      </c>
      <c r="N13" s="333">
        <v>3.3</v>
      </c>
      <c r="O13" s="357">
        <f t="shared" si="0"/>
        <v>0.60499999999999998</v>
      </c>
      <c r="P13" s="122">
        <f t="shared" si="1"/>
        <v>0.62420188507145025</v>
      </c>
      <c r="Q13" s="122">
        <f t="shared" si="2"/>
        <v>0.45399999999999996</v>
      </c>
      <c r="R13" s="340">
        <f t="shared" si="3"/>
        <v>0.45399999999999996</v>
      </c>
      <c r="S13" s="122">
        <f t="shared" si="4"/>
        <v>0.72732878714076954</v>
      </c>
      <c r="T13" s="130" t="str">
        <f t="shared" si="5"/>
        <v>Alabama</v>
      </c>
      <c r="V13" s="121">
        <v>66.599999999999994</v>
      </c>
      <c r="W13" s="120">
        <v>3.4</v>
      </c>
      <c r="X13" s="120">
        <v>0.66599999999999993</v>
      </c>
      <c r="Y13" s="120">
        <v>0.68397691966267204</v>
      </c>
      <c r="Z13" s="341">
        <v>0.51900000000000002</v>
      </c>
      <c r="AA13" s="340">
        <v>0.51900000000000002</v>
      </c>
      <c r="AB13" s="342">
        <v>0.75879753406878647</v>
      </c>
      <c r="AC13" s="120" t="s">
        <v>398</v>
      </c>
    </row>
    <row r="14" spans="1:29" x14ac:dyDescent="0.3">
      <c r="A14" s="325" t="s">
        <v>432</v>
      </c>
      <c r="B14" s="355" t="s">
        <v>508</v>
      </c>
      <c r="C14" s="355">
        <v>431</v>
      </c>
      <c r="D14" s="356">
        <v>427</v>
      </c>
      <c r="E14" s="355">
        <v>218</v>
      </c>
      <c r="F14" s="333">
        <v>50.6</v>
      </c>
      <c r="G14" s="333">
        <v>9.8000000000000007</v>
      </c>
      <c r="H14" s="333">
        <v>51.1</v>
      </c>
      <c r="I14" s="333">
        <v>9.8000000000000007</v>
      </c>
      <c r="J14" s="356">
        <v>194</v>
      </c>
      <c r="K14" s="333">
        <v>44.9</v>
      </c>
      <c r="L14" s="333">
        <v>9.6999999999999993</v>
      </c>
      <c r="M14" s="334">
        <v>45.4</v>
      </c>
      <c r="N14" s="333">
        <v>9.8000000000000007</v>
      </c>
      <c r="O14" s="357" t="str">
        <f t="shared" si="0"/>
        <v/>
      </c>
      <c r="P14" s="122" t="str">
        <f t="shared" si="1"/>
        <v/>
      </c>
      <c r="Q14" s="122" t="str">
        <f t="shared" si="2"/>
        <v/>
      </c>
      <c r="R14" s="340" t="str">
        <f t="shared" si="3"/>
        <v/>
      </c>
      <c r="S14" s="122" t="str">
        <f t="shared" si="4"/>
        <v/>
      </c>
      <c r="T14" s="130" t="str">
        <f t="shared" si="5"/>
        <v/>
      </c>
      <c r="V14" s="121">
        <v>67.7</v>
      </c>
      <c r="W14" s="120">
        <v>3.2</v>
      </c>
      <c r="X14" s="120">
        <v>0.67700000000000005</v>
      </c>
      <c r="Y14" s="120">
        <v>0.69374999999999998</v>
      </c>
      <c r="Z14" s="341">
        <v>0.53600000000000003</v>
      </c>
      <c r="AA14" s="340">
        <v>0.53600000000000003</v>
      </c>
      <c r="AB14" s="342">
        <v>0.77261261261261271</v>
      </c>
      <c r="AC14" s="120" t="s">
        <v>257</v>
      </c>
    </row>
    <row r="15" spans="1:29" x14ac:dyDescent="0.3">
      <c r="A15" s="325" t="s">
        <v>432</v>
      </c>
      <c r="B15" s="355" t="s">
        <v>509</v>
      </c>
      <c r="C15" s="355">
        <v>599</v>
      </c>
      <c r="D15" s="356">
        <v>587</v>
      </c>
      <c r="E15" s="355">
        <v>376</v>
      </c>
      <c r="F15" s="333">
        <v>62.8</v>
      </c>
      <c r="G15" s="333">
        <v>8</v>
      </c>
      <c r="H15" s="333">
        <v>64.2</v>
      </c>
      <c r="I15" s="333">
        <v>8.1</v>
      </c>
      <c r="J15" s="356">
        <v>315</v>
      </c>
      <c r="K15" s="333">
        <v>52.6</v>
      </c>
      <c r="L15" s="333">
        <v>8.3000000000000007</v>
      </c>
      <c r="M15" s="334">
        <v>53.7</v>
      </c>
      <c r="N15" s="333">
        <v>8.4</v>
      </c>
      <c r="O15" s="357" t="str">
        <f t="shared" si="0"/>
        <v/>
      </c>
      <c r="P15" s="122" t="str">
        <f t="shared" si="1"/>
        <v/>
      </c>
      <c r="Q15" s="122" t="str">
        <f t="shared" si="2"/>
        <v/>
      </c>
      <c r="R15" s="340" t="str">
        <f t="shared" si="3"/>
        <v/>
      </c>
      <c r="S15" s="122" t="str">
        <f t="shared" si="4"/>
        <v/>
      </c>
      <c r="T15" s="130" t="str">
        <f t="shared" si="5"/>
        <v/>
      </c>
      <c r="V15" s="121">
        <v>84</v>
      </c>
      <c r="W15" s="120">
        <v>2.6</v>
      </c>
      <c r="X15" s="120">
        <v>0.84</v>
      </c>
      <c r="Y15" s="120">
        <v>0.84033613445378152</v>
      </c>
      <c r="Z15" s="341" t="s">
        <v>444</v>
      </c>
      <c r="AA15" s="340">
        <v>0.8392857142857143</v>
      </c>
      <c r="AB15" s="342">
        <v>0.99875000000000003</v>
      </c>
      <c r="AC15" s="120" t="s">
        <v>493</v>
      </c>
    </row>
    <row r="16" spans="1:29" x14ac:dyDescent="0.3">
      <c r="A16" s="325" t="s">
        <v>432</v>
      </c>
      <c r="B16" s="355" t="s">
        <v>510</v>
      </c>
      <c r="C16" s="355">
        <v>626</v>
      </c>
      <c r="D16" s="356">
        <v>608</v>
      </c>
      <c r="E16" s="355">
        <v>415</v>
      </c>
      <c r="F16" s="333">
        <v>66.3</v>
      </c>
      <c r="G16" s="333">
        <v>7.7</v>
      </c>
      <c r="H16" s="333">
        <v>68.2</v>
      </c>
      <c r="I16" s="333">
        <v>7.7</v>
      </c>
      <c r="J16" s="356">
        <v>365</v>
      </c>
      <c r="K16" s="333">
        <v>58.3</v>
      </c>
      <c r="L16" s="333">
        <v>8</v>
      </c>
      <c r="M16" s="334">
        <v>60</v>
      </c>
      <c r="N16" s="333">
        <v>8.1</v>
      </c>
      <c r="O16" s="357" t="str">
        <f t="shared" si="0"/>
        <v/>
      </c>
      <c r="P16" s="122" t="str">
        <f t="shared" si="1"/>
        <v/>
      </c>
      <c r="Q16" s="122" t="str">
        <f t="shared" si="2"/>
        <v/>
      </c>
      <c r="R16" s="340" t="str">
        <f t="shared" si="3"/>
        <v/>
      </c>
      <c r="S16" s="122" t="str">
        <f t="shared" si="4"/>
        <v/>
      </c>
      <c r="T16" s="130" t="str">
        <f t="shared" si="5"/>
        <v/>
      </c>
      <c r="V16" s="121">
        <v>62.1</v>
      </c>
      <c r="W16" s="120">
        <v>1.6</v>
      </c>
      <c r="X16" s="120">
        <v>0.621</v>
      </c>
      <c r="Y16" s="120">
        <v>0.63656774012488604</v>
      </c>
      <c r="Z16" s="341">
        <v>0.46600000000000003</v>
      </c>
      <c r="AA16" s="340">
        <v>0.46600000000000003</v>
      </c>
      <c r="AB16" s="342">
        <v>0.73205092031301666</v>
      </c>
      <c r="AC16" s="120" t="s">
        <v>262</v>
      </c>
    </row>
    <row r="17" spans="1:29" x14ac:dyDescent="0.3">
      <c r="A17" s="325" t="s">
        <v>432</v>
      </c>
      <c r="B17" s="355" t="s">
        <v>511</v>
      </c>
      <c r="C17" s="355">
        <v>1261</v>
      </c>
      <c r="D17" s="356">
        <v>1246</v>
      </c>
      <c r="E17" s="355">
        <v>900</v>
      </c>
      <c r="F17" s="333">
        <v>71.400000000000006</v>
      </c>
      <c r="G17" s="333">
        <v>5.2</v>
      </c>
      <c r="H17" s="333">
        <v>72.2</v>
      </c>
      <c r="I17" s="333">
        <v>5.2</v>
      </c>
      <c r="J17" s="356">
        <v>824</v>
      </c>
      <c r="K17" s="333">
        <v>65.400000000000006</v>
      </c>
      <c r="L17" s="333">
        <v>5.4</v>
      </c>
      <c r="M17" s="334">
        <v>66.2</v>
      </c>
      <c r="N17" s="333">
        <v>5.5</v>
      </c>
      <c r="O17" s="357" t="str">
        <f t="shared" si="0"/>
        <v/>
      </c>
      <c r="P17" s="122" t="str">
        <f t="shared" si="1"/>
        <v/>
      </c>
      <c r="Q17" s="122" t="str">
        <f t="shared" si="2"/>
        <v/>
      </c>
      <c r="R17" s="340" t="str">
        <f t="shared" si="3"/>
        <v/>
      </c>
      <c r="S17" s="122" t="str">
        <f t="shared" si="4"/>
        <v/>
      </c>
      <c r="T17" s="130" t="str">
        <f t="shared" si="5"/>
        <v/>
      </c>
      <c r="V17" s="121">
        <v>66.099999999999994</v>
      </c>
      <c r="W17" s="120">
        <v>2.2999999999999998</v>
      </c>
      <c r="X17" s="120">
        <v>0.66099999999999992</v>
      </c>
      <c r="Y17" s="120">
        <v>0.67938223938223941</v>
      </c>
      <c r="Z17" s="341">
        <v>0.52900000000000003</v>
      </c>
      <c r="AA17" s="340">
        <v>0.52900000000000003</v>
      </c>
      <c r="AB17" s="342">
        <v>0.77864855649011144</v>
      </c>
      <c r="AC17" s="120" t="s">
        <v>265</v>
      </c>
    </row>
    <row r="18" spans="1:29" x14ac:dyDescent="0.3">
      <c r="A18" s="325" t="s">
        <v>432</v>
      </c>
      <c r="B18" s="355" t="s">
        <v>512</v>
      </c>
      <c r="C18" s="355">
        <v>852</v>
      </c>
      <c r="D18" s="356">
        <v>848</v>
      </c>
      <c r="E18" s="355">
        <v>618</v>
      </c>
      <c r="F18" s="333">
        <v>72.5</v>
      </c>
      <c r="G18" s="333">
        <v>6.2</v>
      </c>
      <c r="H18" s="333">
        <v>72.900000000000006</v>
      </c>
      <c r="I18" s="333">
        <v>6.2</v>
      </c>
      <c r="J18" s="356">
        <v>549</v>
      </c>
      <c r="K18" s="333">
        <v>64.5</v>
      </c>
      <c r="L18" s="333">
        <v>6.7</v>
      </c>
      <c r="M18" s="334">
        <v>64.8</v>
      </c>
      <c r="N18" s="333">
        <v>6.7</v>
      </c>
      <c r="O18" s="357" t="str">
        <f t="shared" si="0"/>
        <v/>
      </c>
      <c r="P18" s="122" t="str">
        <f t="shared" si="1"/>
        <v/>
      </c>
      <c r="Q18" s="122" t="str">
        <f t="shared" si="2"/>
        <v/>
      </c>
      <c r="R18" s="340" t="str">
        <f t="shared" si="3"/>
        <v/>
      </c>
      <c r="S18" s="122" t="str">
        <f t="shared" si="4"/>
        <v/>
      </c>
      <c r="T18" s="130" t="str">
        <f t="shared" si="5"/>
        <v/>
      </c>
      <c r="V18" s="121">
        <v>64.3</v>
      </c>
      <c r="W18" s="120">
        <v>3.4</v>
      </c>
      <c r="X18" s="120">
        <v>0.64300000000000002</v>
      </c>
      <c r="Y18" s="120">
        <v>0.66365688487584651</v>
      </c>
      <c r="Z18" s="341">
        <v>0.44400000000000001</v>
      </c>
      <c r="AA18" s="340">
        <v>0.44400000000000001</v>
      </c>
      <c r="AB18" s="342">
        <v>0.66902040816326536</v>
      </c>
      <c r="AC18" s="120" t="s">
        <v>266</v>
      </c>
    </row>
    <row r="19" spans="1:29" x14ac:dyDescent="0.3">
      <c r="A19" s="325" t="s">
        <v>445</v>
      </c>
      <c r="B19" s="355" t="s">
        <v>431</v>
      </c>
      <c r="C19" s="355">
        <v>528</v>
      </c>
      <c r="D19" s="356">
        <v>516</v>
      </c>
      <c r="E19" s="355">
        <v>383</v>
      </c>
      <c r="F19" s="333">
        <v>72.599999999999994</v>
      </c>
      <c r="G19" s="333">
        <v>3.2</v>
      </c>
      <c r="H19" s="333">
        <v>74.2</v>
      </c>
      <c r="I19" s="333">
        <v>3.1</v>
      </c>
      <c r="J19" s="356">
        <v>330</v>
      </c>
      <c r="K19" s="333">
        <v>62.4</v>
      </c>
      <c r="L19" s="333">
        <v>3.4</v>
      </c>
      <c r="M19" s="334">
        <v>63.8</v>
      </c>
      <c r="N19" s="333">
        <v>3.4</v>
      </c>
      <c r="O19" s="357">
        <f t="shared" si="0"/>
        <v>0.63800000000000001</v>
      </c>
      <c r="P19" s="122">
        <f t="shared" si="1"/>
        <v>0.65720524017467252</v>
      </c>
      <c r="Q19" s="122" t="str">
        <f t="shared" si="2"/>
        <v>B</v>
      </c>
      <c r="R19" s="340">
        <f t="shared" si="3"/>
        <v>0.49152542372881358</v>
      </c>
      <c r="S19" s="122">
        <f t="shared" si="4"/>
        <v>0.74790247198603521</v>
      </c>
      <c r="T19" s="130" t="str">
        <f t="shared" si="5"/>
        <v>Alaska</v>
      </c>
      <c r="V19" s="121">
        <v>64.900000000000006</v>
      </c>
      <c r="W19" s="120">
        <v>3.2</v>
      </c>
      <c r="X19" s="120">
        <v>0.64900000000000002</v>
      </c>
      <c r="Y19" s="120">
        <v>0.66666666666666663</v>
      </c>
      <c r="Z19" s="341">
        <v>0.53900000000000003</v>
      </c>
      <c r="AA19" s="340">
        <v>0.53900000000000003</v>
      </c>
      <c r="AB19" s="342">
        <v>0.80850000000000011</v>
      </c>
      <c r="AC19" s="120" t="s">
        <v>267</v>
      </c>
    </row>
    <row r="20" spans="1:29" x14ac:dyDescent="0.3">
      <c r="A20" s="325" t="s">
        <v>432</v>
      </c>
      <c r="B20" s="355" t="s">
        <v>508</v>
      </c>
      <c r="C20" s="355">
        <v>60</v>
      </c>
      <c r="D20" s="356">
        <v>59</v>
      </c>
      <c r="E20" s="355">
        <v>38</v>
      </c>
      <c r="F20" s="333" t="s">
        <v>444</v>
      </c>
      <c r="G20" s="333" t="s">
        <v>444</v>
      </c>
      <c r="H20" s="333" t="s">
        <v>444</v>
      </c>
      <c r="I20" s="333" t="s">
        <v>444</v>
      </c>
      <c r="J20" s="356">
        <v>29</v>
      </c>
      <c r="K20" s="333" t="s">
        <v>444</v>
      </c>
      <c r="L20" s="333" t="s">
        <v>444</v>
      </c>
      <c r="M20" s="334" t="s">
        <v>444</v>
      </c>
      <c r="N20" s="333" t="s">
        <v>444</v>
      </c>
      <c r="O20" s="357" t="str">
        <f t="shared" si="0"/>
        <v/>
      </c>
      <c r="P20" s="122" t="str">
        <f t="shared" si="1"/>
        <v/>
      </c>
      <c r="Q20" s="122" t="str">
        <f t="shared" si="2"/>
        <v/>
      </c>
      <c r="R20" s="340" t="str">
        <f t="shared" si="3"/>
        <v/>
      </c>
      <c r="S20" s="122" t="str">
        <f t="shared" si="4"/>
        <v/>
      </c>
      <c r="T20" s="130" t="str">
        <f t="shared" si="5"/>
        <v/>
      </c>
      <c r="V20" s="121">
        <v>68.400000000000006</v>
      </c>
      <c r="W20" s="120">
        <v>2</v>
      </c>
      <c r="X20" s="120">
        <v>0.68400000000000005</v>
      </c>
      <c r="Y20" s="120">
        <v>0.70179487179487177</v>
      </c>
      <c r="Z20" s="341">
        <v>0.55000000000000004</v>
      </c>
      <c r="AA20" s="340">
        <v>0.55000000000000004</v>
      </c>
      <c r="AB20" s="342">
        <v>0.78370478626233109</v>
      </c>
      <c r="AC20" s="120" t="s">
        <v>269</v>
      </c>
    </row>
    <row r="21" spans="1:29" x14ac:dyDescent="0.3">
      <c r="A21" s="325" t="s">
        <v>432</v>
      </c>
      <c r="B21" s="355" t="s">
        <v>509</v>
      </c>
      <c r="C21" s="355">
        <v>97</v>
      </c>
      <c r="D21" s="356">
        <v>94</v>
      </c>
      <c r="E21" s="355">
        <v>59</v>
      </c>
      <c r="F21" s="333">
        <v>60.7</v>
      </c>
      <c r="G21" s="333">
        <v>8</v>
      </c>
      <c r="H21" s="333">
        <v>63.1</v>
      </c>
      <c r="I21" s="333">
        <v>8.1</v>
      </c>
      <c r="J21" s="356">
        <v>41</v>
      </c>
      <c r="K21" s="333">
        <v>41.9</v>
      </c>
      <c r="L21" s="333">
        <v>8.1</v>
      </c>
      <c r="M21" s="334">
        <v>43.6</v>
      </c>
      <c r="N21" s="333">
        <v>8.3000000000000007</v>
      </c>
      <c r="O21" s="357" t="str">
        <f t="shared" si="0"/>
        <v/>
      </c>
      <c r="P21" s="122" t="str">
        <f t="shared" si="1"/>
        <v/>
      </c>
      <c r="Q21" s="122" t="str">
        <f t="shared" si="2"/>
        <v/>
      </c>
      <c r="R21" s="340" t="str">
        <f t="shared" si="3"/>
        <v/>
      </c>
      <c r="S21" s="122" t="str">
        <f t="shared" si="4"/>
        <v/>
      </c>
      <c r="T21" s="130" t="str">
        <f t="shared" si="5"/>
        <v/>
      </c>
      <c r="V21" s="121">
        <v>61</v>
      </c>
      <c r="W21" s="120">
        <v>2.8</v>
      </c>
      <c r="X21" s="120">
        <v>0.61</v>
      </c>
      <c r="Y21" s="120">
        <v>0.63945734651644059</v>
      </c>
      <c r="Z21" s="341">
        <v>0.38799999999999996</v>
      </c>
      <c r="AA21" s="340">
        <v>0.38799999999999996</v>
      </c>
      <c r="AB21" s="342">
        <v>0.60676447321107507</v>
      </c>
      <c r="AC21" s="120" t="s">
        <v>271</v>
      </c>
    </row>
    <row r="22" spans="1:29" x14ac:dyDescent="0.3">
      <c r="A22" s="325" t="s">
        <v>432</v>
      </c>
      <c r="B22" s="355" t="s">
        <v>510</v>
      </c>
      <c r="C22" s="355">
        <v>102</v>
      </c>
      <c r="D22" s="356">
        <v>99</v>
      </c>
      <c r="E22" s="355">
        <v>74</v>
      </c>
      <c r="F22" s="333">
        <v>72.5</v>
      </c>
      <c r="G22" s="333">
        <v>7.2</v>
      </c>
      <c r="H22" s="333">
        <v>75.099999999999994</v>
      </c>
      <c r="I22" s="333">
        <v>7.1</v>
      </c>
      <c r="J22" s="356">
        <v>62</v>
      </c>
      <c r="K22" s="333">
        <v>60.5</v>
      </c>
      <c r="L22" s="333">
        <v>7.8</v>
      </c>
      <c r="M22" s="334">
        <v>62.6</v>
      </c>
      <c r="N22" s="333">
        <v>7.9</v>
      </c>
      <c r="O22" s="357" t="str">
        <f t="shared" si="0"/>
        <v/>
      </c>
      <c r="P22" s="122" t="str">
        <f t="shared" si="1"/>
        <v/>
      </c>
      <c r="Q22" s="122" t="str">
        <f t="shared" si="2"/>
        <v/>
      </c>
      <c r="R22" s="340" t="str">
        <f t="shared" si="3"/>
        <v/>
      </c>
      <c r="S22" s="122" t="str">
        <f t="shared" si="4"/>
        <v/>
      </c>
      <c r="T22" s="130" t="str">
        <f t="shared" si="5"/>
        <v/>
      </c>
      <c r="V22" s="121">
        <v>70.5</v>
      </c>
      <c r="W22" s="120">
        <v>3.2</v>
      </c>
      <c r="X22" s="120">
        <v>0.70499999999999996</v>
      </c>
      <c r="Y22" s="120">
        <v>0.71442542787286067</v>
      </c>
      <c r="Z22" s="341">
        <v>0.63300000000000001</v>
      </c>
      <c r="AA22" s="340">
        <v>0.63300000000000001</v>
      </c>
      <c r="AB22" s="342">
        <v>0.88602669404517453</v>
      </c>
      <c r="AC22" s="120" t="s">
        <v>274</v>
      </c>
    </row>
    <row r="23" spans="1:29" x14ac:dyDescent="0.3">
      <c r="A23" s="325" t="s">
        <v>432</v>
      </c>
      <c r="B23" s="355" t="s">
        <v>511</v>
      </c>
      <c r="C23" s="355">
        <v>177</v>
      </c>
      <c r="D23" s="356">
        <v>174</v>
      </c>
      <c r="E23" s="355">
        <v>141</v>
      </c>
      <c r="F23" s="333">
        <v>79.8</v>
      </c>
      <c r="G23" s="333">
        <v>4.9000000000000004</v>
      </c>
      <c r="H23" s="333">
        <v>80.900000000000006</v>
      </c>
      <c r="I23" s="333">
        <v>4.8</v>
      </c>
      <c r="J23" s="356">
        <v>131</v>
      </c>
      <c r="K23" s="333">
        <v>73.900000000000006</v>
      </c>
      <c r="L23" s="333">
        <v>5.4</v>
      </c>
      <c r="M23" s="334">
        <v>75</v>
      </c>
      <c r="N23" s="333">
        <v>5.3</v>
      </c>
      <c r="O23" s="357" t="str">
        <f t="shared" si="0"/>
        <v/>
      </c>
      <c r="P23" s="122" t="str">
        <f t="shared" si="1"/>
        <v/>
      </c>
      <c r="Q23" s="122" t="str">
        <f t="shared" si="2"/>
        <v/>
      </c>
      <c r="R23" s="340" t="str">
        <f t="shared" si="3"/>
        <v/>
      </c>
      <c r="S23" s="122" t="str">
        <f t="shared" si="4"/>
        <v/>
      </c>
      <c r="T23" s="130" t="str">
        <f t="shared" si="5"/>
        <v/>
      </c>
      <c r="V23" s="121">
        <v>65.7</v>
      </c>
      <c r="W23" s="120">
        <v>3.7</v>
      </c>
      <c r="X23" s="120">
        <v>0.65700000000000003</v>
      </c>
      <c r="Y23" s="120">
        <v>0.67377521613832858</v>
      </c>
      <c r="Z23" s="341">
        <v>0.53400000000000003</v>
      </c>
      <c r="AA23" s="340">
        <v>0.53400000000000003</v>
      </c>
      <c r="AB23" s="342">
        <v>0.79254918733960644</v>
      </c>
      <c r="AC23" s="120" t="s">
        <v>277</v>
      </c>
    </row>
    <row r="24" spans="1:29" x14ac:dyDescent="0.3">
      <c r="A24" s="325" t="s">
        <v>432</v>
      </c>
      <c r="B24" s="355" t="s">
        <v>512</v>
      </c>
      <c r="C24" s="355">
        <v>92</v>
      </c>
      <c r="D24" s="356">
        <v>91</v>
      </c>
      <c r="E24" s="355">
        <v>71</v>
      </c>
      <c r="F24" s="333">
        <v>77</v>
      </c>
      <c r="G24" s="333">
        <v>7.1</v>
      </c>
      <c r="H24" s="333">
        <v>77.7</v>
      </c>
      <c r="I24" s="333">
        <v>7.1</v>
      </c>
      <c r="J24" s="356">
        <v>67</v>
      </c>
      <c r="K24" s="333">
        <v>73</v>
      </c>
      <c r="L24" s="333">
        <v>7.5</v>
      </c>
      <c r="M24" s="334">
        <v>73.599999999999994</v>
      </c>
      <c r="N24" s="333">
        <v>7.5</v>
      </c>
      <c r="O24" s="357" t="str">
        <f t="shared" si="0"/>
        <v/>
      </c>
      <c r="P24" s="122" t="str">
        <f t="shared" si="1"/>
        <v/>
      </c>
      <c r="Q24" s="122" t="str">
        <f t="shared" si="2"/>
        <v/>
      </c>
      <c r="R24" s="340" t="str">
        <f t="shared" si="3"/>
        <v/>
      </c>
      <c r="S24" s="122" t="str">
        <f t="shared" si="4"/>
        <v/>
      </c>
      <c r="T24" s="130" t="str">
        <f t="shared" si="5"/>
        <v/>
      </c>
      <c r="V24" s="121">
        <v>68.5</v>
      </c>
      <c r="W24" s="120">
        <v>3.4</v>
      </c>
      <c r="X24" s="120">
        <v>0.68500000000000005</v>
      </c>
      <c r="Y24" s="120">
        <v>0.69321633479581501</v>
      </c>
      <c r="Z24" s="341">
        <v>0.59299999999999997</v>
      </c>
      <c r="AA24" s="340">
        <v>0.59299999999999997</v>
      </c>
      <c r="AB24" s="342">
        <v>0.85543281402142157</v>
      </c>
      <c r="AC24" s="120" t="s">
        <v>280</v>
      </c>
    </row>
    <row r="25" spans="1:29" x14ac:dyDescent="0.3">
      <c r="A25" s="325" t="s">
        <v>446</v>
      </c>
      <c r="B25" s="355" t="s">
        <v>431</v>
      </c>
      <c r="C25" s="355">
        <v>5638</v>
      </c>
      <c r="D25" s="356">
        <v>5075</v>
      </c>
      <c r="E25" s="355">
        <v>3878</v>
      </c>
      <c r="F25" s="333">
        <v>68.8</v>
      </c>
      <c r="G25" s="333">
        <v>2.5</v>
      </c>
      <c r="H25" s="333">
        <v>76.400000000000006</v>
      </c>
      <c r="I25" s="333">
        <v>2.5</v>
      </c>
      <c r="J25" s="356">
        <v>3649</v>
      </c>
      <c r="K25" s="333">
        <v>64.7</v>
      </c>
      <c r="L25" s="333">
        <v>2.6</v>
      </c>
      <c r="M25" s="334">
        <v>71.900000000000006</v>
      </c>
      <c r="N25" s="333">
        <v>2.6</v>
      </c>
      <c r="O25" s="357">
        <f t="shared" si="0"/>
        <v>0.71900000000000008</v>
      </c>
      <c r="P25" s="122">
        <f t="shared" si="1"/>
        <v>0.74718848403058924</v>
      </c>
      <c r="Q25" s="122">
        <f t="shared" si="2"/>
        <v>0.52</v>
      </c>
      <c r="R25" s="340">
        <f t="shared" si="3"/>
        <v>0.52</v>
      </c>
      <c r="S25" s="122">
        <f t="shared" si="4"/>
        <v>0.69594220349187241</v>
      </c>
      <c r="T25" s="130" t="str">
        <f t="shared" si="5"/>
        <v>Arizona</v>
      </c>
      <c r="V25" s="121">
        <v>61.9</v>
      </c>
      <c r="W25" s="120">
        <v>3.3</v>
      </c>
      <c r="X25" s="120">
        <v>0.61899999999999999</v>
      </c>
      <c r="Y25" s="120">
        <v>0.63810174120860363</v>
      </c>
      <c r="Z25" s="341">
        <v>0.46899999999999997</v>
      </c>
      <c r="AA25" s="340">
        <v>0.46899999999999997</v>
      </c>
      <c r="AB25" s="342">
        <v>0.73499250936329585</v>
      </c>
      <c r="AC25" s="120" t="s">
        <v>282</v>
      </c>
    </row>
    <row r="26" spans="1:29" x14ac:dyDescent="0.3">
      <c r="A26" s="325" t="s">
        <v>432</v>
      </c>
      <c r="B26" s="355" t="s">
        <v>508</v>
      </c>
      <c r="C26" s="355">
        <v>653</v>
      </c>
      <c r="D26" s="356">
        <v>629</v>
      </c>
      <c r="E26" s="355">
        <v>371</v>
      </c>
      <c r="F26" s="333">
        <v>56.7</v>
      </c>
      <c r="G26" s="333">
        <v>8</v>
      </c>
      <c r="H26" s="333">
        <v>59</v>
      </c>
      <c r="I26" s="333">
        <v>8.1</v>
      </c>
      <c r="J26" s="356">
        <v>327</v>
      </c>
      <c r="K26" s="333">
        <v>50.1</v>
      </c>
      <c r="L26" s="333">
        <v>8.1</v>
      </c>
      <c r="M26" s="334">
        <v>52</v>
      </c>
      <c r="N26" s="333">
        <v>8.1999999999999993</v>
      </c>
      <c r="O26" s="357" t="str">
        <f t="shared" si="0"/>
        <v/>
      </c>
      <c r="P26" s="122" t="str">
        <f t="shared" si="1"/>
        <v/>
      </c>
      <c r="Q26" s="122" t="str">
        <f t="shared" si="2"/>
        <v/>
      </c>
      <c r="R26" s="340" t="str">
        <f t="shared" si="3"/>
        <v/>
      </c>
      <c r="S26" s="122" t="str">
        <f t="shared" si="4"/>
        <v/>
      </c>
      <c r="T26" s="130" t="str">
        <f t="shared" si="5"/>
        <v/>
      </c>
      <c r="V26" s="121">
        <v>71.3</v>
      </c>
      <c r="W26" s="120">
        <v>3.4</v>
      </c>
      <c r="X26" s="120">
        <v>0.71299999999999997</v>
      </c>
      <c r="Y26" s="120">
        <v>0.72052845528455289</v>
      </c>
      <c r="Z26" s="341">
        <v>0.63100000000000001</v>
      </c>
      <c r="AA26" s="340">
        <v>0.63100000000000001</v>
      </c>
      <c r="AB26" s="342">
        <v>0.87574612129760221</v>
      </c>
      <c r="AC26" s="120" t="s">
        <v>285</v>
      </c>
    </row>
    <row r="27" spans="1:29" x14ac:dyDescent="0.3">
      <c r="A27" s="325" t="s">
        <v>432</v>
      </c>
      <c r="B27" s="355" t="s">
        <v>509</v>
      </c>
      <c r="C27" s="355">
        <v>941</v>
      </c>
      <c r="D27" s="356">
        <v>850</v>
      </c>
      <c r="E27" s="355">
        <v>619</v>
      </c>
      <c r="F27" s="333">
        <v>65.8</v>
      </c>
      <c r="G27" s="333">
        <v>6.4</v>
      </c>
      <c r="H27" s="333">
        <v>72.900000000000006</v>
      </c>
      <c r="I27" s="333">
        <v>6.3</v>
      </c>
      <c r="J27" s="356">
        <v>579</v>
      </c>
      <c r="K27" s="333">
        <v>61.6</v>
      </c>
      <c r="L27" s="333">
        <v>6.5</v>
      </c>
      <c r="M27" s="334">
        <v>68.2</v>
      </c>
      <c r="N27" s="333">
        <v>6.6</v>
      </c>
      <c r="O27" s="357" t="str">
        <f t="shared" si="0"/>
        <v/>
      </c>
      <c r="P27" s="122" t="str">
        <f t="shared" si="1"/>
        <v/>
      </c>
      <c r="Q27" s="122" t="str">
        <f t="shared" si="2"/>
        <v/>
      </c>
      <c r="R27" s="340" t="str">
        <f t="shared" si="3"/>
        <v/>
      </c>
      <c r="S27" s="122" t="str">
        <f t="shared" si="4"/>
        <v/>
      </c>
      <c r="T27" s="130" t="str">
        <f t="shared" si="5"/>
        <v/>
      </c>
      <c r="V27" s="121">
        <v>73.599999999999994</v>
      </c>
      <c r="W27" s="120">
        <v>2.8</v>
      </c>
      <c r="X27" s="120">
        <v>0.73599999999999999</v>
      </c>
      <c r="Y27" s="120">
        <v>0.73992576882290562</v>
      </c>
      <c r="Z27" s="341">
        <v>0.70700000000000007</v>
      </c>
      <c r="AA27" s="340">
        <v>0.70700000000000007</v>
      </c>
      <c r="AB27" s="342">
        <v>0.95550125403081343</v>
      </c>
      <c r="AC27" s="120" t="s">
        <v>402</v>
      </c>
    </row>
    <row r="28" spans="1:29" x14ac:dyDescent="0.3">
      <c r="A28" s="325" t="s">
        <v>432</v>
      </c>
      <c r="B28" s="355" t="s">
        <v>510</v>
      </c>
      <c r="C28" s="355">
        <v>929</v>
      </c>
      <c r="D28" s="356">
        <v>756</v>
      </c>
      <c r="E28" s="355">
        <v>565</v>
      </c>
      <c r="F28" s="333">
        <v>60.8</v>
      </c>
      <c r="G28" s="333">
        <v>6.6</v>
      </c>
      <c r="H28" s="333">
        <v>74.599999999999994</v>
      </c>
      <c r="I28" s="333">
        <v>6.5</v>
      </c>
      <c r="J28" s="356">
        <v>509</v>
      </c>
      <c r="K28" s="333">
        <v>54.8</v>
      </c>
      <c r="L28" s="333">
        <v>6.7</v>
      </c>
      <c r="M28" s="334">
        <v>67.3</v>
      </c>
      <c r="N28" s="333">
        <v>7</v>
      </c>
      <c r="O28" s="357" t="str">
        <f t="shared" si="0"/>
        <v/>
      </c>
      <c r="P28" s="122" t="str">
        <f t="shared" si="1"/>
        <v/>
      </c>
      <c r="Q28" s="122" t="str">
        <f t="shared" si="2"/>
        <v/>
      </c>
      <c r="R28" s="340" t="str">
        <f t="shared" si="3"/>
        <v/>
      </c>
      <c r="S28" s="122" t="str">
        <f t="shared" si="4"/>
        <v/>
      </c>
      <c r="T28" s="130" t="str">
        <f t="shared" si="5"/>
        <v/>
      </c>
      <c r="V28" s="121">
        <v>66.3</v>
      </c>
      <c r="W28" s="120">
        <v>2.7</v>
      </c>
      <c r="X28" s="120">
        <v>0.66299999999999992</v>
      </c>
      <c r="Y28" s="120">
        <v>0.6750959584556333</v>
      </c>
      <c r="Z28" s="341">
        <v>0.55200000000000005</v>
      </c>
      <c r="AA28" s="340">
        <v>0.55200000000000005</v>
      </c>
      <c r="AB28" s="342">
        <v>0.81766153846153855</v>
      </c>
      <c r="AC28" s="120" t="s">
        <v>290</v>
      </c>
    </row>
    <row r="29" spans="1:29" x14ac:dyDescent="0.3">
      <c r="A29" s="325" t="s">
        <v>432</v>
      </c>
      <c r="B29" s="355" t="s">
        <v>511</v>
      </c>
      <c r="C29" s="355">
        <v>1833</v>
      </c>
      <c r="D29" s="356">
        <v>1627</v>
      </c>
      <c r="E29" s="355">
        <v>1301</v>
      </c>
      <c r="F29" s="333">
        <v>70.900000000000006</v>
      </c>
      <c r="G29" s="333">
        <v>4.4000000000000004</v>
      </c>
      <c r="H29" s="333">
        <v>79.900000000000006</v>
      </c>
      <c r="I29" s="333">
        <v>4.0999999999999996</v>
      </c>
      <c r="J29" s="356">
        <v>1242</v>
      </c>
      <c r="K29" s="333">
        <v>67.8</v>
      </c>
      <c r="L29" s="333">
        <v>4.5</v>
      </c>
      <c r="M29" s="334">
        <v>76.400000000000006</v>
      </c>
      <c r="N29" s="333">
        <v>4.3</v>
      </c>
      <c r="O29" s="357" t="str">
        <f t="shared" si="0"/>
        <v/>
      </c>
      <c r="P29" s="122" t="str">
        <f t="shared" si="1"/>
        <v/>
      </c>
      <c r="Q29" s="122" t="str">
        <f t="shared" si="2"/>
        <v/>
      </c>
      <c r="R29" s="340" t="str">
        <f t="shared" si="3"/>
        <v/>
      </c>
      <c r="S29" s="122" t="str">
        <f t="shared" si="4"/>
        <v/>
      </c>
      <c r="T29" s="130" t="str">
        <f t="shared" si="5"/>
        <v/>
      </c>
      <c r="V29" s="121">
        <v>66.900000000000006</v>
      </c>
      <c r="W29" s="120">
        <v>2.2000000000000002</v>
      </c>
      <c r="X29" s="120">
        <v>0.66900000000000004</v>
      </c>
      <c r="Y29" s="120">
        <v>0.68768996960486317</v>
      </c>
      <c r="Z29" s="341">
        <v>0.52900000000000003</v>
      </c>
      <c r="AA29" s="340">
        <v>0.52900000000000003</v>
      </c>
      <c r="AB29" s="342">
        <v>0.76924198895027629</v>
      </c>
      <c r="AC29" s="120" t="s">
        <v>291</v>
      </c>
    </row>
    <row r="30" spans="1:29" x14ac:dyDescent="0.3">
      <c r="A30" s="325" t="s">
        <v>432</v>
      </c>
      <c r="B30" s="355" t="s">
        <v>512</v>
      </c>
      <c r="C30" s="355">
        <v>1282</v>
      </c>
      <c r="D30" s="356">
        <v>1213</v>
      </c>
      <c r="E30" s="355">
        <v>1023</v>
      </c>
      <c r="F30" s="333">
        <v>79.8</v>
      </c>
      <c r="G30" s="333">
        <v>4.5999999999999996</v>
      </c>
      <c r="H30" s="333">
        <v>84.4</v>
      </c>
      <c r="I30" s="333">
        <v>4.3</v>
      </c>
      <c r="J30" s="356">
        <v>992</v>
      </c>
      <c r="K30" s="333">
        <v>77.400000000000006</v>
      </c>
      <c r="L30" s="333">
        <v>4.8</v>
      </c>
      <c r="M30" s="334">
        <v>81.8</v>
      </c>
      <c r="N30" s="333">
        <v>4.5999999999999996</v>
      </c>
      <c r="O30" s="357" t="str">
        <f t="shared" si="0"/>
        <v/>
      </c>
      <c r="P30" s="122" t="str">
        <f t="shared" si="1"/>
        <v/>
      </c>
      <c r="Q30" s="122" t="str">
        <f t="shared" si="2"/>
        <v/>
      </c>
      <c r="R30" s="340" t="str">
        <f t="shared" si="3"/>
        <v/>
      </c>
      <c r="S30" s="122" t="str">
        <f t="shared" si="4"/>
        <v/>
      </c>
      <c r="T30" s="130" t="str">
        <f t="shared" si="5"/>
        <v/>
      </c>
      <c r="V30" s="121">
        <v>77.900000000000006</v>
      </c>
      <c r="W30" s="120">
        <v>2.7</v>
      </c>
      <c r="X30" s="120">
        <v>0.77900000000000003</v>
      </c>
      <c r="Y30" s="120">
        <v>0.78852370689655171</v>
      </c>
      <c r="Z30" s="341">
        <v>0.69200000000000006</v>
      </c>
      <c r="AA30" s="340">
        <v>0.69200000000000006</v>
      </c>
      <c r="AB30" s="342">
        <v>0.87758934062179716</v>
      </c>
      <c r="AC30" s="120" t="s">
        <v>405</v>
      </c>
    </row>
    <row r="31" spans="1:29" x14ac:dyDescent="0.3">
      <c r="A31" s="325" t="s">
        <v>447</v>
      </c>
      <c r="B31" s="355" t="s">
        <v>431</v>
      </c>
      <c r="C31" s="355">
        <v>2283</v>
      </c>
      <c r="D31" s="356">
        <v>2195</v>
      </c>
      <c r="E31" s="355">
        <v>1361</v>
      </c>
      <c r="F31" s="333">
        <v>59.6</v>
      </c>
      <c r="G31" s="333">
        <v>3.4</v>
      </c>
      <c r="H31" s="333">
        <v>62</v>
      </c>
      <c r="I31" s="333">
        <v>3.4</v>
      </c>
      <c r="J31" s="356">
        <v>1186</v>
      </c>
      <c r="K31" s="333">
        <v>51.9</v>
      </c>
      <c r="L31" s="333">
        <v>3.4</v>
      </c>
      <c r="M31" s="334">
        <v>54</v>
      </c>
      <c r="N31" s="333">
        <v>3.5</v>
      </c>
      <c r="O31" s="357">
        <f t="shared" si="0"/>
        <v>0.54</v>
      </c>
      <c r="P31" s="122">
        <f t="shared" si="1"/>
        <v>0.56950904392764856</v>
      </c>
      <c r="Q31" s="122">
        <f t="shared" si="2"/>
        <v>0.32299999999999995</v>
      </c>
      <c r="R31" s="340">
        <f t="shared" si="3"/>
        <v>0.32299999999999995</v>
      </c>
      <c r="S31" s="122">
        <f t="shared" si="4"/>
        <v>0.56715517241379299</v>
      </c>
      <c r="T31" s="130" t="str">
        <f t="shared" si="5"/>
        <v>Arkansas</v>
      </c>
      <c r="V31" s="121">
        <v>70.3</v>
      </c>
      <c r="W31" s="120">
        <v>3.2</v>
      </c>
      <c r="X31" s="120">
        <v>0.70299999999999996</v>
      </c>
      <c r="Y31" s="120">
        <v>0.74001037882719256</v>
      </c>
      <c r="Z31" s="341">
        <v>0.42299999999999999</v>
      </c>
      <c r="AA31" s="340">
        <v>0.42299999999999999</v>
      </c>
      <c r="AB31" s="342">
        <v>0.57161360448807852</v>
      </c>
      <c r="AC31" s="120" t="s">
        <v>407</v>
      </c>
    </row>
    <row r="32" spans="1:29" x14ac:dyDescent="0.3">
      <c r="A32" s="325" t="s">
        <v>432</v>
      </c>
      <c r="B32" s="355" t="s">
        <v>508</v>
      </c>
      <c r="C32" s="355">
        <v>263</v>
      </c>
      <c r="D32" s="356">
        <v>261</v>
      </c>
      <c r="E32" s="355">
        <v>127</v>
      </c>
      <c r="F32" s="333">
        <v>48.3</v>
      </c>
      <c r="G32" s="333">
        <v>10.1</v>
      </c>
      <c r="H32" s="333">
        <v>48.7</v>
      </c>
      <c r="I32" s="333">
        <v>10.1</v>
      </c>
      <c r="J32" s="356">
        <v>84</v>
      </c>
      <c r="K32" s="333">
        <v>32.1</v>
      </c>
      <c r="L32" s="333">
        <v>9.4</v>
      </c>
      <c r="M32" s="334">
        <v>32.299999999999997</v>
      </c>
      <c r="N32" s="333">
        <v>9.5</v>
      </c>
      <c r="O32" s="357" t="str">
        <f t="shared" si="0"/>
        <v/>
      </c>
      <c r="P32" s="122" t="str">
        <f t="shared" si="1"/>
        <v/>
      </c>
      <c r="Q32" s="122" t="str">
        <f t="shared" si="2"/>
        <v/>
      </c>
      <c r="R32" s="340" t="str">
        <f t="shared" si="3"/>
        <v/>
      </c>
      <c r="S32" s="122" t="str">
        <f t="shared" si="4"/>
        <v/>
      </c>
      <c r="T32" s="130" t="str">
        <f t="shared" si="5"/>
        <v/>
      </c>
      <c r="V32" s="121">
        <v>66.8</v>
      </c>
      <c r="W32" s="120">
        <v>2.9</v>
      </c>
      <c r="X32" s="120">
        <v>0.66799999999999993</v>
      </c>
      <c r="Y32" s="120">
        <v>0.68438538205980071</v>
      </c>
      <c r="Z32" s="341">
        <v>0.55500000000000005</v>
      </c>
      <c r="AA32" s="340">
        <v>0.55500000000000005</v>
      </c>
      <c r="AB32" s="342">
        <v>0.81094660194174761</v>
      </c>
      <c r="AC32" s="120" t="s">
        <v>301</v>
      </c>
    </row>
    <row r="33" spans="1:29" x14ac:dyDescent="0.3">
      <c r="A33" s="325" t="s">
        <v>432</v>
      </c>
      <c r="B33" s="355" t="s">
        <v>509</v>
      </c>
      <c r="C33" s="355">
        <v>420</v>
      </c>
      <c r="D33" s="356">
        <v>389</v>
      </c>
      <c r="E33" s="355">
        <v>217</v>
      </c>
      <c r="F33" s="333">
        <v>51.7</v>
      </c>
      <c r="G33" s="333">
        <v>8</v>
      </c>
      <c r="H33" s="333">
        <v>55.8</v>
      </c>
      <c r="I33" s="333">
        <v>8.1999999999999993</v>
      </c>
      <c r="J33" s="356">
        <v>176</v>
      </c>
      <c r="K33" s="333">
        <v>41.8</v>
      </c>
      <c r="L33" s="333">
        <v>7.9</v>
      </c>
      <c r="M33" s="334">
        <v>45.1</v>
      </c>
      <c r="N33" s="333">
        <v>8.1999999999999993</v>
      </c>
      <c r="O33" s="357" t="str">
        <f t="shared" si="0"/>
        <v/>
      </c>
      <c r="P33" s="122" t="str">
        <f t="shared" si="1"/>
        <v/>
      </c>
      <c r="Q33" s="122" t="str">
        <f t="shared" si="2"/>
        <v/>
      </c>
      <c r="R33" s="340" t="str">
        <f t="shared" si="3"/>
        <v/>
      </c>
      <c r="S33" s="122" t="str">
        <f t="shared" si="4"/>
        <v/>
      </c>
      <c r="T33" s="130" t="str">
        <f t="shared" si="5"/>
        <v/>
      </c>
      <c r="V33" s="121">
        <v>73.5</v>
      </c>
      <c r="W33" s="120">
        <v>2.8</v>
      </c>
      <c r="X33" s="120">
        <v>0.73499999999999999</v>
      </c>
      <c r="Y33" s="120">
        <v>0.75900277008310246</v>
      </c>
      <c r="Z33" s="341">
        <v>0.57600000000000007</v>
      </c>
      <c r="AA33" s="340">
        <v>0.57600000000000007</v>
      </c>
      <c r="AB33" s="342">
        <v>0.75889051094890525</v>
      </c>
      <c r="AC33" s="120" t="s">
        <v>304</v>
      </c>
    </row>
    <row r="34" spans="1:29" x14ac:dyDescent="0.3">
      <c r="A34" s="325" t="s">
        <v>432</v>
      </c>
      <c r="B34" s="355" t="s">
        <v>510</v>
      </c>
      <c r="C34" s="355">
        <v>341</v>
      </c>
      <c r="D34" s="356">
        <v>319</v>
      </c>
      <c r="E34" s="355">
        <v>201</v>
      </c>
      <c r="F34" s="333">
        <v>58.8</v>
      </c>
      <c r="G34" s="333">
        <v>8.6999999999999993</v>
      </c>
      <c r="H34" s="333">
        <v>63</v>
      </c>
      <c r="I34" s="333">
        <v>8.8000000000000007</v>
      </c>
      <c r="J34" s="356">
        <v>179</v>
      </c>
      <c r="K34" s="333">
        <v>52.6</v>
      </c>
      <c r="L34" s="333">
        <v>8.8000000000000007</v>
      </c>
      <c r="M34" s="334">
        <v>56.3</v>
      </c>
      <c r="N34" s="333">
        <v>9.1</v>
      </c>
      <c r="O34" s="357" t="str">
        <f t="shared" si="0"/>
        <v/>
      </c>
      <c r="P34" s="122" t="str">
        <f t="shared" si="1"/>
        <v/>
      </c>
      <c r="Q34" s="122" t="str">
        <f t="shared" si="2"/>
        <v/>
      </c>
      <c r="R34" s="340" t="str">
        <f t="shared" si="3"/>
        <v/>
      </c>
      <c r="S34" s="122" t="str">
        <f t="shared" si="4"/>
        <v/>
      </c>
      <c r="T34" s="130" t="str">
        <f t="shared" si="5"/>
        <v/>
      </c>
      <c r="V34" s="121">
        <v>65.2</v>
      </c>
      <c r="W34" s="120">
        <v>3.5</v>
      </c>
      <c r="X34" s="120">
        <v>0.65200000000000002</v>
      </c>
      <c r="Y34" s="120">
        <v>0.67332268370607029</v>
      </c>
      <c r="Z34" s="341">
        <v>0.42299999999999999</v>
      </c>
      <c r="AA34" s="340">
        <v>0.42299999999999999</v>
      </c>
      <c r="AB34" s="342">
        <v>0.62822775800711739</v>
      </c>
      <c r="AC34" s="120" t="s">
        <v>307</v>
      </c>
    </row>
    <row r="35" spans="1:29" x14ac:dyDescent="0.3">
      <c r="A35" s="325" t="s">
        <v>432</v>
      </c>
      <c r="B35" s="355" t="s">
        <v>511</v>
      </c>
      <c r="C35" s="355">
        <v>706</v>
      </c>
      <c r="D35" s="356">
        <v>680</v>
      </c>
      <c r="E35" s="355">
        <v>446</v>
      </c>
      <c r="F35" s="333">
        <v>63.2</v>
      </c>
      <c r="G35" s="333">
        <v>5.9</v>
      </c>
      <c r="H35" s="333">
        <v>65.7</v>
      </c>
      <c r="I35" s="333">
        <v>6</v>
      </c>
      <c r="J35" s="356">
        <v>401</v>
      </c>
      <c r="K35" s="333">
        <v>56.8</v>
      </c>
      <c r="L35" s="333">
        <v>6.1</v>
      </c>
      <c r="M35" s="334">
        <v>59</v>
      </c>
      <c r="N35" s="333">
        <v>6.2</v>
      </c>
      <c r="O35" s="357" t="str">
        <f t="shared" si="0"/>
        <v/>
      </c>
      <c r="P35" s="122" t="str">
        <f t="shared" si="1"/>
        <v/>
      </c>
      <c r="Q35" s="122" t="str">
        <f t="shared" si="2"/>
        <v/>
      </c>
      <c r="R35" s="340" t="str">
        <f t="shared" si="3"/>
        <v/>
      </c>
      <c r="S35" s="122" t="str">
        <f t="shared" si="4"/>
        <v/>
      </c>
      <c r="T35" s="130" t="str">
        <f t="shared" si="5"/>
        <v/>
      </c>
      <c r="V35" s="121">
        <v>61.5</v>
      </c>
      <c r="W35" s="120">
        <v>3.4</v>
      </c>
      <c r="X35" s="120">
        <v>0.61499999999999999</v>
      </c>
      <c r="Y35" s="120">
        <v>0.64876033057851235</v>
      </c>
      <c r="Z35" s="341">
        <v>0.36700000000000005</v>
      </c>
      <c r="AA35" s="340">
        <v>0.36700000000000005</v>
      </c>
      <c r="AB35" s="342">
        <v>0.56569426751592367</v>
      </c>
      <c r="AC35" s="120" t="s">
        <v>309</v>
      </c>
    </row>
    <row r="36" spans="1:29" x14ac:dyDescent="0.3">
      <c r="A36" s="325" t="s">
        <v>432</v>
      </c>
      <c r="B36" s="355" t="s">
        <v>512</v>
      </c>
      <c r="C36" s="355">
        <v>553</v>
      </c>
      <c r="D36" s="356">
        <v>547</v>
      </c>
      <c r="E36" s="355">
        <v>370</v>
      </c>
      <c r="F36" s="333">
        <v>66.900000000000006</v>
      </c>
      <c r="G36" s="333">
        <v>6.5</v>
      </c>
      <c r="H36" s="333">
        <v>67.7</v>
      </c>
      <c r="I36" s="333">
        <v>6.5</v>
      </c>
      <c r="J36" s="356">
        <v>346</v>
      </c>
      <c r="K36" s="333">
        <v>62.5</v>
      </c>
      <c r="L36" s="333">
        <v>6.7</v>
      </c>
      <c r="M36" s="334">
        <v>63.2</v>
      </c>
      <c r="N36" s="333">
        <v>6.7</v>
      </c>
      <c r="O36" s="357" t="str">
        <f t="shared" si="0"/>
        <v/>
      </c>
      <c r="P36" s="122" t="str">
        <f t="shared" si="1"/>
        <v/>
      </c>
      <c r="Q36" s="122" t="str">
        <f t="shared" si="2"/>
        <v/>
      </c>
      <c r="R36" s="340" t="str">
        <f t="shared" si="3"/>
        <v/>
      </c>
      <c r="S36" s="122" t="str">
        <f t="shared" si="4"/>
        <v/>
      </c>
      <c r="T36" s="130" t="str">
        <f t="shared" si="5"/>
        <v/>
      </c>
      <c r="V36" s="121">
        <v>74</v>
      </c>
      <c r="W36" s="120">
        <v>3</v>
      </c>
      <c r="X36" s="120">
        <v>0.74</v>
      </c>
      <c r="Y36" s="120">
        <v>0.75413223140495866</v>
      </c>
      <c r="Z36" s="341">
        <v>0.623</v>
      </c>
      <c r="AA36" s="340">
        <v>0.623</v>
      </c>
      <c r="AB36" s="342">
        <v>0.82611506849315075</v>
      </c>
      <c r="AC36" s="120" t="s">
        <v>411</v>
      </c>
    </row>
    <row r="37" spans="1:29" x14ac:dyDescent="0.3">
      <c r="A37" s="325" t="s">
        <v>448</v>
      </c>
      <c r="B37" s="355" t="s">
        <v>431</v>
      </c>
      <c r="C37" s="355">
        <v>30342</v>
      </c>
      <c r="D37" s="356">
        <v>25946</v>
      </c>
      <c r="E37" s="355">
        <v>18001</v>
      </c>
      <c r="F37" s="333">
        <v>59.3</v>
      </c>
      <c r="G37" s="333">
        <v>1.2</v>
      </c>
      <c r="H37" s="333">
        <v>69.400000000000006</v>
      </c>
      <c r="I37" s="333">
        <v>1.2</v>
      </c>
      <c r="J37" s="356">
        <v>16893</v>
      </c>
      <c r="K37" s="333">
        <v>55.7</v>
      </c>
      <c r="L37" s="333">
        <v>1.2</v>
      </c>
      <c r="M37" s="334">
        <v>65.099999999999994</v>
      </c>
      <c r="N37" s="333">
        <v>1.2</v>
      </c>
      <c r="O37" s="357">
        <f t="shared" si="0"/>
        <v>0.65099999999999991</v>
      </c>
      <c r="P37" s="122">
        <f t="shared" si="1"/>
        <v>0.66814081018928007</v>
      </c>
      <c r="Q37" s="122">
        <f t="shared" si="2"/>
        <v>0.53600000000000003</v>
      </c>
      <c r="R37" s="340">
        <f t="shared" si="3"/>
        <v>0.53600000000000003</v>
      </c>
      <c r="S37" s="122">
        <f t="shared" si="4"/>
        <v>0.80222610537463601</v>
      </c>
      <c r="T37" s="130" t="str">
        <f t="shared" si="5"/>
        <v>California</v>
      </c>
      <c r="V37" s="121">
        <v>78.3</v>
      </c>
      <c r="W37" s="120">
        <v>2.2000000000000002</v>
      </c>
      <c r="X37" s="120">
        <v>0.78299999999999992</v>
      </c>
      <c r="Y37" s="120">
        <v>0.78734419942473632</v>
      </c>
      <c r="Z37" s="341">
        <v>0.753</v>
      </c>
      <c r="AA37" s="340">
        <v>0.753</v>
      </c>
      <c r="AB37" s="342">
        <v>0.95637968826108133</v>
      </c>
      <c r="AC37" s="120" t="s">
        <v>413</v>
      </c>
    </row>
    <row r="38" spans="1:29" x14ac:dyDescent="0.3">
      <c r="A38" s="325" t="s">
        <v>432</v>
      </c>
      <c r="B38" s="355" t="s">
        <v>508</v>
      </c>
      <c r="C38" s="355">
        <v>3685</v>
      </c>
      <c r="D38" s="356">
        <v>3334</v>
      </c>
      <c r="E38" s="355">
        <v>1974</v>
      </c>
      <c r="F38" s="333">
        <v>53.6</v>
      </c>
      <c r="G38" s="333">
        <v>3.4</v>
      </c>
      <c r="H38" s="333">
        <v>59.2</v>
      </c>
      <c r="I38" s="333">
        <v>3.5</v>
      </c>
      <c r="J38" s="356">
        <v>1786</v>
      </c>
      <c r="K38" s="333">
        <v>48.5</v>
      </c>
      <c r="L38" s="333">
        <v>3.4</v>
      </c>
      <c r="M38" s="334">
        <v>53.6</v>
      </c>
      <c r="N38" s="333">
        <v>3.6</v>
      </c>
      <c r="O38" s="357" t="str">
        <f t="shared" si="0"/>
        <v/>
      </c>
      <c r="P38" s="122" t="str">
        <f t="shared" si="1"/>
        <v/>
      </c>
      <c r="Q38" s="122" t="str">
        <f t="shared" si="2"/>
        <v/>
      </c>
      <c r="R38" s="340" t="str">
        <f t="shared" si="3"/>
        <v/>
      </c>
      <c r="S38" s="122" t="str">
        <f t="shared" si="4"/>
        <v/>
      </c>
      <c r="T38" s="130" t="str">
        <f t="shared" si="5"/>
        <v/>
      </c>
      <c r="V38" s="121">
        <v>62.6</v>
      </c>
      <c r="W38" s="120">
        <v>3.2</v>
      </c>
      <c r="X38" s="120">
        <v>0.626</v>
      </c>
      <c r="Y38" s="120">
        <v>0.65177895533686603</v>
      </c>
      <c r="Z38" s="341">
        <v>0.42899999999999999</v>
      </c>
      <c r="AA38" s="340">
        <v>0.42899999999999999</v>
      </c>
      <c r="AB38" s="342">
        <v>0.65819860627177695</v>
      </c>
      <c r="AC38" s="120" t="s">
        <v>317</v>
      </c>
    </row>
    <row r="39" spans="1:29" x14ac:dyDescent="0.3">
      <c r="A39" s="325" t="s">
        <v>432</v>
      </c>
      <c r="B39" s="355" t="s">
        <v>509</v>
      </c>
      <c r="C39" s="355">
        <v>5953</v>
      </c>
      <c r="D39" s="356">
        <v>4957</v>
      </c>
      <c r="E39" s="355">
        <v>3261</v>
      </c>
      <c r="F39" s="333">
        <v>54.8</v>
      </c>
      <c r="G39" s="333">
        <v>2.7</v>
      </c>
      <c r="H39" s="333">
        <v>65.8</v>
      </c>
      <c r="I39" s="333">
        <v>2.8</v>
      </c>
      <c r="J39" s="356">
        <v>2976</v>
      </c>
      <c r="K39" s="333">
        <v>50</v>
      </c>
      <c r="L39" s="333">
        <v>2.7</v>
      </c>
      <c r="M39" s="334">
        <v>60</v>
      </c>
      <c r="N39" s="333">
        <v>2.9</v>
      </c>
      <c r="O39" s="357" t="str">
        <f t="shared" si="0"/>
        <v/>
      </c>
      <c r="P39" s="122" t="str">
        <f t="shared" si="1"/>
        <v/>
      </c>
      <c r="Q39" s="122" t="str">
        <f t="shared" si="2"/>
        <v/>
      </c>
      <c r="R39" s="340" t="str">
        <f t="shared" si="3"/>
        <v/>
      </c>
      <c r="S39" s="122" t="str">
        <f t="shared" si="4"/>
        <v/>
      </c>
      <c r="T39" s="130" t="str">
        <f t="shared" si="5"/>
        <v/>
      </c>
      <c r="V39" s="121">
        <v>64.7</v>
      </c>
      <c r="W39" s="120">
        <v>1.7</v>
      </c>
      <c r="X39" s="120">
        <v>0.64700000000000002</v>
      </c>
      <c r="Y39" s="120">
        <v>0.66818719378273361</v>
      </c>
      <c r="Z39" s="341">
        <v>0.47799999999999998</v>
      </c>
      <c r="AA39" s="340">
        <v>0.47799999999999998</v>
      </c>
      <c r="AB39" s="342">
        <v>0.71536839443742095</v>
      </c>
      <c r="AC39" s="120" t="s">
        <v>320</v>
      </c>
    </row>
    <row r="40" spans="1:29" x14ac:dyDescent="0.3">
      <c r="A40" s="325" t="s">
        <v>432</v>
      </c>
      <c r="B40" s="355" t="s">
        <v>510</v>
      </c>
      <c r="C40" s="355">
        <v>5090</v>
      </c>
      <c r="D40" s="356">
        <v>4016</v>
      </c>
      <c r="E40" s="355">
        <v>2759</v>
      </c>
      <c r="F40" s="333">
        <v>54.2</v>
      </c>
      <c r="G40" s="333">
        <v>2.9</v>
      </c>
      <c r="H40" s="333">
        <v>68.7</v>
      </c>
      <c r="I40" s="333">
        <v>3</v>
      </c>
      <c r="J40" s="356">
        <v>2554</v>
      </c>
      <c r="K40" s="333">
        <v>50.2</v>
      </c>
      <c r="L40" s="333">
        <v>2.9</v>
      </c>
      <c r="M40" s="334">
        <v>63.6</v>
      </c>
      <c r="N40" s="333">
        <v>3.1</v>
      </c>
      <c r="O40" s="357" t="str">
        <f t="shared" si="0"/>
        <v/>
      </c>
      <c r="P40" s="122" t="str">
        <f t="shared" si="1"/>
        <v/>
      </c>
      <c r="Q40" s="122" t="str">
        <f t="shared" si="2"/>
        <v/>
      </c>
      <c r="R40" s="340" t="str">
        <f t="shared" si="3"/>
        <v/>
      </c>
      <c r="S40" s="122" t="str">
        <f t="shared" si="4"/>
        <v/>
      </c>
      <c r="T40" s="130" t="str">
        <f t="shared" si="5"/>
        <v/>
      </c>
      <c r="V40" s="121">
        <v>64.7</v>
      </c>
      <c r="W40" s="120">
        <v>2.2999999999999998</v>
      </c>
      <c r="X40" s="120">
        <v>0.64700000000000002</v>
      </c>
      <c r="Y40" s="120">
        <v>0.66610865926038654</v>
      </c>
      <c r="Z40" s="341">
        <v>0.49299999999999999</v>
      </c>
      <c r="AA40" s="340">
        <v>0.49299999999999999</v>
      </c>
      <c r="AB40" s="342">
        <v>0.74011948823395024</v>
      </c>
      <c r="AC40" s="120" t="s">
        <v>415</v>
      </c>
    </row>
    <row r="41" spans="1:29" x14ac:dyDescent="0.3">
      <c r="A41" s="325" t="s">
        <v>432</v>
      </c>
      <c r="B41" s="355" t="s">
        <v>511</v>
      </c>
      <c r="C41" s="355">
        <v>9499</v>
      </c>
      <c r="D41" s="356">
        <v>7973</v>
      </c>
      <c r="E41" s="355">
        <v>5820</v>
      </c>
      <c r="F41" s="333">
        <v>61.3</v>
      </c>
      <c r="G41" s="333">
        <v>2.1</v>
      </c>
      <c r="H41" s="333">
        <v>73</v>
      </c>
      <c r="I41" s="333">
        <v>2</v>
      </c>
      <c r="J41" s="356">
        <v>5534</v>
      </c>
      <c r="K41" s="333">
        <v>58.3</v>
      </c>
      <c r="L41" s="333">
        <v>2.1</v>
      </c>
      <c r="M41" s="334">
        <v>69.400000000000006</v>
      </c>
      <c r="N41" s="333">
        <v>2.1</v>
      </c>
      <c r="O41" s="357" t="str">
        <f t="shared" si="0"/>
        <v/>
      </c>
      <c r="P41" s="122" t="str">
        <f t="shared" si="1"/>
        <v/>
      </c>
      <c r="Q41" s="122" t="str">
        <f t="shared" si="2"/>
        <v/>
      </c>
      <c r="R41" s="340" t="str">
        <f t="shared" si="3"/>
        <v/>
      </c>
      <c r="S41" s="122" t="str">
        <f t="shared" si="4"/>
        <v/>
      </c>
      <c r="T41" s="130" t="str">
        <f t="shared" si="5"/>
        <v/>
      </c>
      <c r="V41" s="121">
        <v>67.099999999999994</v>
      </c>
      <c r="W41" s="120">
        <v>3.2</v>
      </c>
      <c r="X41" s="120">
        <v>0.67099999999999993</v>
      </c>
      <c r="Y41" s="120">
        <v>0.6985743380855397</v>
      </c>
      <c r="Z41" s="341" t="s">
        <v>444</v>
      </c>
      <c r="AA41" s="340">
        <v>0.46875</v>
      </c>
      <c r="AB41" s="342">
        <v>0.67100947521865895</v>
      </c>
      <c r="AC41" s="120" t="s">
        <v>185</v>
      </c>
    </row>
    <row r="42" spans="1:29" x14ac:dyDescent="0.3">
      <c r="A42" s="325" t="s">
        <v>432</v>
      </c>
      <c r="B42" s="355" t="s">
        <v>512</v>
      </c>
      <c r="C42" s="355">
        <v>6117</v>
      </c>
      <c r="D42" s="356">
        <v>5666</v>
      </c>
      <c r="E42" s="355">
        <v>4187</v>
      </c>
      <c r="F42" s="333">
        <v>68.400000000000006</v>
      </c>
      <c r="G42" s="333">
        <v>2.4</v>
      </c>
      <c r="H42" s="333">
        <v>73.900000000000006</v>
      </c>
      <c r="I42" s="333">
        <v>2.4</v>
      </c>
      <c r="J42" s="356">
        <v>4044</v>
      </c>
      <c r="K42" s="333">
        <v>66.099999999999994</v>
      </c>
      <c r="L42" s="333">
        <v>2.5</v>
      </c>
      <c r="M42" s="334">
        <v>71.400000000000006</v>
      </c>
      <c r="N42" s="333">
        <v>2.5</v>
      </c>
      <c r="O42" s="357" t="str">
        <f t="shared" si="0"/>
        <v/>
      </c>
      <c r="P42" s="122" t="str">
        <f t="shared" si="1"/>
        <v/>
      </c>
      <c r="Q42" s="122" t="str">
        <f t="shared" si="2"/>
        <v/>
      </c>
      <c r="R42" s="340" t="str">
        <f t="shared" si="3"/>
        <v/>
      </c>
      <c r="S42" s="122" t="str">
        <f t="shared" si="4"/>
        <v/>
      </c>
      <c r="T42" s="130" t="str">
        <f t="shared" si="5"/>
        <v/>
      </c>
      <c r="V42" s="121">
        <v>70.099999999999994</v>
      </c>
      <c r="W42" s="120">
        <v>2</v>
      </c>
      <c r="X42" s="120">
        <v>0.70099999999999996</v>
      </c>
      <c r="Y42" s="120">
        <v>0.72451898075923038</v>
      </c>
      <c r="Z42" s="341">
        <v>0.53</v>
      </c>
      <c r="AA42" s="340">
        <v>0.53</v>
      </c>
      <c r="AB42" s="342">
        <v>0.73151982774089364</v>
      </c>
      <c r="AC42" s="120" t="s">
        <v>328</v>
      </c>
    </row>
    <row r="43" spans="1:29" x14ac:dyDescent="0.3">
      <c r="A43" s="325" t="s">
        <v>449</v>
      </c>
      <c r="B43" s="355" t="s">
        <v>431</v>
      </c>
      <c r="C43" s="355">
        <v>4525</v>
      </c>
      <c r="D43" s="356">
        <v>4200</v>
      </c>
      <c r="E43" s="355">
        <v>2993</v>
      </c>
      <c r="F43" s="333">
        <v>66.2</v>
      </c>
      <c r="G43" s="333">
        <v>2.9</v>
      </c>
      <c r="H43" s="333">
        <v>71.3</v>
      </c>
      <c r="I43" s="333">
        <v>2.9</v>
      </c>
      <c r="J43" s="356">
        <v>2837</v>
      </c>
      <c r="K43" s="333">
        <v>62.7</v>
      </c>
      <c r="L43" s="333">
        <v>3</v>
      </c>
      <c r="M43" s="334">
        <v>67.599999999999994</v>
      </c>
      <c r="N43" s="333">
        <v>3</v>
      </c>
      <c r="O43" s="357">
        <f t="shared" si="0"/>
        <v>0.67599999999999993</v>
      </c>
      <c r="P43" s="122">
        <f t="shared" si="1"/>
        <v>0.69419042495965577</v>
      </c>
      <c r="Q43" s="122">
        <f t="shared" si="2"/>
        <v>0.53299999999999992</v>
      </c>
      <c r="R43" s="340">
        <f t="shared" si="3"/>
        <v>0.53299999999999992</v>
      </c>
      <c r="S43" s="122">
        <f t="shared" si="4"/>
        <v>0.76780085238279716</v>
      </c>
      <c r="T43" s="130" t="str">
        <f t="shared" si="5"/>
        <v>Colorado</v>
      </c>
      <c r="V43" s="121">
        <v>58.3</v>
      </c>
      <c r="W43" s="120">
        <v>3.7</v>
      </c>
      <c r="X43" s="120">
        <v>0.58299999999999996</v>
      </c>
      <c r="Y43" s="120">
        <v>0.6197811106607215</v>
      </c>
      <c r="Z43" s="341">
        <v>0.30499999999999999</v>
      </c>
      <c r="AA43" s="340">
        <v>0.30499999999999999</v>
      </c>
      <c r="AB43" s="342">
        <v>0.49210922171353827</v>
      </c>
      <c r="AC43" s="120" t="s">
        <v>331</v>
      </c>
    </row>
    <row r="44" spans="1:29" x14ac:dyDescent="0.3">
      <c r="A44" s="325" t="s">
        <v>432</v>
      </c>
      <c r="B44" s="355" t="s">
        <v>508</v>
      </c>
      <c r="C44" s="355">
        <v>528</v>
      </c>
      <c r="D44" s="356">
        <v>481</v>
      </c>
      <c r="E44" s="355">
        <v>293</v>
      </c>
      <c r="F44" s="333">
        <v>55.6</v>
      </c>
      <c r="G44" s="333">
        <v>9</v>
      </c>
      <c r="H44" s="333">
        <v>60.9</v>
      </c>
      <c r="I44" s="333">
        <v>9.1999999999999993</v>
      </c>
      <c r="J44" s="356">
        <v>257</v>
      </c>
      <c r="K44" s="333">
        <v>48.6</v>
      </c>
      <c r="L44" s="333">
        <v>9</v>
      </c>
      <c r="M44" s="334">
        <v>53.3</v>
      </c>
      <c r="N44" s="333">
        <v>9.4</v>
      </c>
      <c r="O44" s="357" t="str">
        <f t="shared" si="0"/>
        <v/>
      </c>
      <c r="P44" s="122" t="str">
        <f t="shared" si="1"/>
        <v/>
      </c>
      <c r="Q44" s="122" t="str">
        <f t="shared" si="2"/>
        <v/>
      </c>
      <c r="R44" s="340" t="str">
        <f t="shared" si="3"/>
        <v/>
      </c>
      <c r="S44" s="122" t="str">
        <f t="shared" si="4"/>
        <v/>
      </c>
      <c r="T44" s="130" t="str">
        <f t="shared" si="5"/>
        <v/>
      </c>
      <c r="V44" s="121">
        <v>74.099999999999994</v>
      </c>
      <c r="W44" s="120">
        <v>3</v>
      </c>
      <c r="X44" s="120">
        <v>0.74099999999999999</v>
      </c>
      <c r="Y44" s="120">
        <v>0.76437783199721154</v>
      </c>
      <c r="Z44" s="341">
        <v>0.56100000000000005</v>
      </c>
      <c r="AA44" s="340">
        <v>0.56100000000000005</v>
      </c>
      <c r="AB44" s="342">
        <v>0.73393023255813961</v>
      </c>
      <c r="AC44" s="120" t="s">
        <v>333</v>
      </c>
    </row>
    <row r="45" spans="1:29" x14ac:dyDescent="0.3">
      <c r="A45" s="325" t="s">
        <v>432</v>
      </c>
      <c r="B45" s="355" t="s">
        <v>509</v>
      </c>
      <c r="C45" s="355">
        <v>996</v>
      </c>
      <c r="D45" s="356">
        <v>942</v>
      </c>
      <c r="E45" s="355">
        <v>653</v>
      </c>
      <c r="F45" s="333">
        <v>65.599999999999994</v>
      </c>
      <c r="G45" s="333">
        <v>6.2</v>
      </c>
      <c r="H45" s="333">
        <v>69.3</v>
      </c>
      <c r="I45" s="333">
        <v>6.2</v>
      </c>
      <c r="J45" s="356">
        <v>608</v>
      </c>
      <c r="K45" s="333">
        <v>61.1</v>
      </c>
      <c r="L45" s="333">
        <v>6.4</v>
      </c>
      <c r="M45" s="334">
        <v>64.599999999999994</v>
      </c>
      <c r="N45" s="333">
        <v>6.5</v>
      </c>
      <c r="O45" s="357" t="str">
        <f t="shared" si="0"/>
        <v/>
      </c>
      <c r="P45" s="122" t="str">
        <f t="shared" si="1"/>
        <v/>
      </c>
      <c r="Q45" s="122" t="str">
        <f t="shared" si="2"/>
        <v/>
      </c>
      <c r="R45" s="340" t="str">
        <f t="shared" si="3"/>
        <v/>
      </c>
      <c r="S45" s="122" t="str">
        <f t="shared" si="4"/>
        <v/>
      </c>
      <c r="T45" s="130" t="str">
        <f t="shared" si="5"/>
        <v/>
      </c>
      <c r="V45" s="121">
        <v>70.2</v>
      </c>
      <c r="W45" s="120">
        <v>1.9</v>
      </c>
      <c r="X45" s="120">
        <v>0.70200000000000007</v>
      </c>
      <c r="Y45" s="120">
        <v>0.72509589678019293</v>
      </c>
      <c r="Z45" s="341">
        <v>0.51</v>
      </c>
      <c r="AA45" s="340">
        <v>0.51</v>
      </c>
      <c r="AB45" s="342">
        <v>0.70335524206476441</v>
      </c>
      <c r="AC45" s="120" t="s">
        <v>334</v>
      </c>
    </row>
    <row r="46" spans="1:29" x14ac:dyDescent="0.3">
      <c r="A46" s="325" t="s">
        <v>432</v>
      </c>
      <c r="B46" s="355" t="s">
        <v>510</v>
      </c>
      <c r="C46" s="355">
        <v>717</v>
      </c>
      <c r="D46" s="356">
        <v>629</v>
      </c>
      <c r="E46" s="355">
        <v>442</v>
      </c>
      <c r="F46" s="333">
        <v>61.7</v>
      </c>
      <c r="G46" s="333">
        <v>7.5</v>
      </c>
      <c r="H46" s="333">
        <v>70.3</v>
      </c>
      <c r="I46" s="333">
        <v>7.5</v>
      </c>
      <c r="J46" s="356">
        <v>420</v>
      </c>
      <c r="K46" s="333">
        <v>58.5</v>
      </c>
      <c r="L46" s="333">
        <v>7.6</v>
      </c>
      <c r="M46" s="334">
        <v>66.7</v>
      </c>
      <c r="N46" s="333">
        <v>7.8</v>
      </c>
      <c r="O46" s="357" t="str">
        <f t="shared" si="0"/>
        <v/>
      </c>
      <c r="P46" s="122" t="str">
        <f t="shared" si="1"/>
        <v/>
      </c>
      <c r="Q46" s="122" t="str">
        <f t="shared" si="2"/>
        <v/>
      </c>
      <c r="R46" s="340" t="str">
        <f t="shared" si="3"/>
        <v/>
      </c>
      <c r="S46" s="122" t="str">
        <f t="shared" si="4"/>
        <v/>
      </c>
      <c r="T46" s="130" t="str">
        <f t="shared" si="5"/>
        <v/>
      </c>
      <c r="V46" s="121">
        <v>66.3</v>
      </c>
      <c r="W46" s="120">
        <v>3.4</v>
      </c>
      <c r="X46" s="120">
        <v>0.66299999999999992</v>
      </c>
      <c r="Y46" s="120">
        <v>0.68235294117647061</v>
      </c>
      <c r="Z46" s="341">
        <v>0.51600000000000001</v>
      </c>
      <c r="AA46" s="340">
        <v>0.51600000000000001</v>
      </c>
      <c r="AB46" s="342">
        <v>0.75620689655172413</v>
      </c>
      <c r="AC46" s="120" t="s">
        <v>417</v>
      </c>
    </row>
    <row r="47" spans="1:29" x14ac:dyDescent="0.3">
      <c r="A47" s="325" t="s">
        <v>432</v>
      </c>
      <c r="B47" s="355" t="s">
        <v>511</v>
      </c>
      <c r="C47" s="355">
        <v>1432</v>
      </c>
      <c r="D47" s="356">
        <v>1302</v>
      </c>
      <c r="E47" s="355">
        <v>956</v>
      </c>
      <c r="F47" s="333">
        <v>66.8</v>
      </c>
      <c r="G47" s="333">
        <v>5.2</v>
      </c>
      <c r="H47" s="333">
        <v>73.400000000000006</v>
      </c>
      <c r="I47" s="333">
        <v>5.0999999999999996</v>
      </c>
      <c r="J47" s="356">
        <v>922</v>
      </c>
      <c r="K47" s="333">
        <v>64.400000000000006</v>
      </c>
      <c r="L47" s="333">
        <v>5.2</v>
      </c>
      <c r="M47" s="334">
        <v>70.8</v>
      </c>
      <c r="N47" s="333">
        <v>5.2</v>
      </c>
      <c r="O47" s="357" t="str">
        <f t="shared" si="0"/>
        <v/>
      </c>
      <c r="P47" s="122" t="str">
        <f t="shared" si="1"/>
        <v/>
      </c>
      <c r="Q47" s="122" t="str">
        <f t="shared" si="2"/>
        <v/>
      </c>
      <c r="R47" s="340" t="str">
        <f t="shared" si="3"/>
        <v/>
      </c>
      <c r="S47" s="122" t="str">
        <f t="shared" si="4"/>
        <v/>
      </c>
      <c r="T47" s="130" t="str">
        <f t="shared" si="5"/>
        <v/>
      </c>
      <c r="V47" s="121">
        <v>63.4</v>
      </c>
      <c r="W47" s="120">
        <v>3.1</v>
      </c>
      <c r="X47" s="120">
        <v>0.63400000000000001</v>
      </c>
      <c r="Y47" s="120">
        <v>0.64603817235396188</v>
      </c>
      <c r="Z47" s="341">
        <v>0.53400000000000003</v>
      </c>
      <c r="AA47" s="340">
        <v>0.53400000000000003</v>
      </c>
      <c r="AB47" s="342">
        <v>0.82657654431512984</v>
      </c>
      <c r="AC47" s="120" t="s">
        <v>337</v>
      </c>
    </row>
    <row r="48" spans="1:29" x14ac:dyDescent="0.3">
      <c r="A48" s="325" t="s">
        <v>432</v>
      </c>
      <c r="B48" s="355" t="s">
        <v>512</v>
      </c>
      <c r="C48" s="355">
        <v>852</v>
      </c>
      <c r="D48" s="356">
        <v>845</v>
      </c>
      <c r="E48" s="355">
        <v>648</v>
      </c>
      <c r="F48" s="333">
        <v>76</v>
      </c>
      <c r="G48" s="333">
        <v>6.1</v>
      </c>
      <c r="H48" s="333">
        <v>76.7</v>
      </c>
      <c r="I48" s="333">
        <v>6</v>
      </c>
      <c r="J48" s="356">
        <v>631</v>
      </c>
      <c r="K48" s="333">
        <v>74.099999999999994</v>
      </c>
      <c r="L48" s="333">
        <v>6.2</v>
      </c>
      <c r="M48" s="334">
        <v>74.7</v>
      </c>
      <c r="N48" s="333">
        <v>6.2</v>
      </c>
      <c r="O48" s="357" t="str">
        <f t="shared" si="0"/>
        <v/>
      </c>
      <c r="P48" s="122" t="str">
        <f t="shared" si="1"/>
        <v/>
      </c>
      <c r="Q48" s="122" t="str">
        <f t="shared" si="2"/>
        <v/>
      </c>
      <c r="R48" s="340" t="str">
        <f t="shared" si="3"/>
        <v/>
      </c>
      <c r="S48" s="122" t="str">
        <f t="shared" si="4"/>
        <v/>
      </c>
      <c r="T48" s="130" t="str">
        <f t="shared" si="5"/>
        <v/>
      </c>
      <c r="V48" s="121">
        <v>58.5</v>
      </c>
      <c r="W48" s="120">
        <v>3.5</v>
      </c>
      <c r="X48" s="120">
        <v>0.58499999999999996</v>
      </c>
      <c r="Y48" s="120">
        <v>0.60664335664335667</v>
      </c>
      <c r="Z48" s="341">
        <v>0.439</v>
      </c>
      <c r="AA48" s="340">
        <v>0.439</v>
      </c>
      <c r="AB48" s="342">
        <v>0.72365417867435156</v>
      </c>
      <c r="AC48" s="120" t="s">
        <v>339</v>
      </c>
    </row>
    <row r="49" spans="1:29" x14ac:dyDescent="0.3">
      <c r="A49" s="325" t="s">
        <v>450</v>
      </c>
      <c r="B49" s="355" t="s">
        <v>431</v>
      </c>
      <c r="C49" s="355">
        <v>2777</v>
      </c>
      <c r="D49" s="356">
        <v>2524</v>
      </c>
      <c r="E49" s="355">
        <v>1850</v>
      </c>
      <c r="F49" s="333">
        <v>66.599999999999994</v>
      </c>
      <c r="G49" s="333">
        <v>3.2</v>
      </c>
      <c r="H49" s="333">
        <v>73.3</v>
      </c>
      <c r="I49" s="333">
        <v>3.2</v>
      </c>
      <c r="J49" s="356">
        <v>1681</v>
      </c>
      <c r="K49" s="333">
        <v>60.5</v>
      </c>
      <c r="L49" s="333">
        <v>3.3</v>
      </c>
      <c r="M49" s="334">
        <v>66.599999999999994</v>
      </c>
      <c r="N49" s="333">
        <v>3.4</v>
      </c>
      <c r="O49" s="357">
        <f t="shared" si="0"/>
        <v>0.66599999999999993</v>
      </c>
      <c r="P49" s="122">
        <f t="shared" si="1"/>
        <v>0.68397691966267204</v>
      </c>
      <c r="Q49" s="122">
        <f t="shared" si="2"/>
        <v>0.51900000000000002</v>
      </c>
      <c r="R49" s="340">
        <f t="shared" si="3"/>
        <v>0.51900000000000002</v>
      </c>
      <c r="S49" s="122">
        <f t="shared" si="4"/>
        <v>0.75879753406878647</v>
      </c>
      <c r="T49" s="130" t="str">
        <f t="shared" si="5"/>
        <v>Connecticut</v>
      </c>
      <c r="V49" s="121">
        <v>66.400000000000006</v>
      </c>
      <c r="W49" s="120">
        <v>2.7</v>
      </c>
      <c r="X49" s="120">
        <v>0.66400000000000003</v>
      </c>
      <c r="Y49" s="120">
        <v>0.68805059859950302</v>
      </c>
      <c r="Z49" s="341">
        <v>0.49099999999999999</v>
      </c>
      <c r="AA49" s="340">
        <v>0.49099999999999999</v>
      </c>
      <c r="AB49" s="342">
        <v>0.71361030860144459</v>
      </c>
      <c r="AC49" s="120" t="s">
        <v>341</v>
      </c>
    </row>
    <row r="50" spans="1:29" x14ac:dyDescent="0.3">
      <c r="A50" s="325" t="s">
        <v>432</v>
      </c>
      <c r="B50" s="355" t="s">
        <v>508</v>
      </c>
      <c r="C50" s="355">
        <v>281</v>
      </c>
      <c r="D50" s="356">
        <v>271</v>
      </c>
      <c r="E50" s="355">
        <v>163</v>
      </c>
      <c r="F50" s="333">
        <v>58</v>
      </c>
      <c r="G50" s="333">
        <v>10.6</v>
      </c>
      <c r="H50" s="333">
        <v>60.1</v>
      </c>
      <c r="I50" s="333">
        <v>10.7</v>
      </c>
      <c r="J50" s="356">
        <v>141</v>
      </c>
      <c r="K50" s="333">
        <v>50.1</v>
      </c>
      <c r="L50" s="333">
        <v>10.7</v>
      </c>
      <c r="M50" s="334">
        <v>51.9</v>
      </c>
      <c r="N50" s="333">
        <v>10.9</v>
      </c>
      <c r="O50" s="357" t="str">
        <f t="shared" si="0"/>
        <v/>
      </c>
      <c r="P50" s="122" t="str">
        <f t="shared" si="1"/>
        <v/>
      </c>
      <c r="Q50" s="122" t="str">
        <f t="shared" si="2"/>
        <v/>
      </c>
      <c r="R50" s="340" t="str">
        <f t="shared" si="3"/>
        <v/>
      </c>
      <c r="S50" s="122" t="str">
        <f t="shared" si="4"/>
        <v/>
      </c>
      <c r="T50" s="130" t="str">
        <f t="shared" si="5"/>
        <v/>
      </c>
      <c r="V50" s="121">
        <v>63.9</v>
      </c>
      <c r="W50" s="120">
        <v>1.5</v>
      </c>
      <c r="X50" s="120">
        <v>0.63900000000000001</v>
      </c>
      <c r="Y50" s="120">
        <v>0.66915392205229407</v>
      </c>
      <c r="Z50" s="341">
        <v>0.433</v>
      </c>
      <c r="AA50" s="340">
        <v>0.433</v>
      </c>
      <c r="AB50" s="342">
        <v>0.6470857985439129</v>
      </c>
      <c r="AC50" s="120" t="s">
        <v>343</v>
      </c>
    </row>
    <row r="51" spans="1:29" x14ac:dyDescent="0.3">
      <c r="A51" s="325" t="s">
        <v>432</v>
      </c>
      <c r="B51" s="355" t="s">
        <v>509</v>
      </c>
      <c r="C51" s="355">
        <v>442</v>
      </c>
      <c r="D51" s="356">
        <v>372</v>
      </c>
      <c r="E51" s="355">
        <v>259</v>
      </c>
      <c r="F51" s="333">
        <v>58.5</v>
      </c>
      <c r="G51" s="333">
        <v>8.4</v>
      </c>
      <c r="H51" s="333">
        <v>69.5</v>
      </c>
      <c r="I51" s="333">
        <v>8.6</v>
      </c>
      <c r="J51" s="356">
        <v>225</v>
      </c>
      <c r="K51" s="333">
        <v>50.9</v>
      </c>
      <c r="L51" s="333">
        <v>8.5</v>
      </c>
      <c r="M51" s="334">
        <v>60.5</v>
      </c>
      <c r="N51" s="333">
        <v>9.1</v>
      </c>
      <c r="O51" s="357" t="str">
        <f t="shared" si="0"/>
        <v/>
      </c>
      <c r="P51" s="122" t="str">
        <f t="shared" si="1"/>
        <v/>
      </c>
      <c r="Q51" s="122" t="str">
        <f t="shared" si="2"/>
        <v/>
      </c>
      <c r="R51" s="340" t="str">
        <f t="shared" si="3"/>
        <v/>
      </c>
      <c r="S51" s="122" t="str">
        <f t="shared" si="4"/>
        <v/>
      </c>
      <c r="T51" s="130" t="str">
        <f t="shared" si="5"/>
        <v/>
      </c>
      <c r="V51" s="121">
        <v>63.6</v>
      </c>
      <c r="W51" s="120">
        <v>2.8</v>
      </c>
      <c r="X51" s="120">
        <v>0.63600000000000001</v>
      </c>
      <c r="Y51" s="120">
        <v>0.66629150253235792</v>
      </c>
      <c r="Z51" s="341">
        <v>0.501</v>
      </c>
      <c r="AA51" s="340">
        <v>0.501</v>
      </c>
      <c r="AB51" s="342">
        <v>0.75192314189189191</v>
      </c>
      <c r="AC51" s="120" t="s">
        <v>345</v>
      </c>
    </row>
    <row r="52" spans="1:29" x14ac:dyDescent="0.3">
      <c r="A52" s="325" t="s">
        <v>432</v>
      </c>
      <c r="B52" s="355" t="s">
        <v>510</v>
      </c>
      <c r="C52" s="355">
        <v>456</v>
      </c>
      <c r="D52" s="356">
        <v>366</v>
      </c>
      <c r="E52" s="355">
        <v>245</v>
      </c>
      <c r="F52" s="333">
        <v>53.7</v>
      </c>
      <c r="G52" s="333">
        <v>8.4</v>
      </c>
      <c r="H52" s="333">
        <v>66.900000000000006</v>
      </c>
      <c r="I52" s="333">
        <v>8.8000000000000007</v>
      </c>
      <c r="J52" s="356">
        <v>228</v>
      </c>
      <c r="K52" s="333">
        <v>49.9</v>
      </c>
      <c r="L52" s="333">
        <v>8.4</v>
      </c>
      <c r="M52" s="334">
        <v>62.2</v>
      </c>
      <c r="N52" s="333">
        <v>9.1</v>
      </c>
      <c r="O52" s="357" t="str">
        <f t="shared" si="0"/>
        <v/>
      </c>
      <c r="P52" s="122" t="str">
        <f t="shared" si="1"/>
        <v/>
      </c>
      <c r="Q52" s="122" t="str">
        <f t="shared" si="2"/>
        <v/>
      </c>
      <c r="R52" s="340" t="str">
        <f t="shared" si="3"/>
        <v/>
      </c>
      <c r="S52" s="122" t="str">
        <f t="shared" si="4"/>
        <v/>
      </c>
      <c r="T52" s="130" t="str">
        <f t="shared" si="5"/>
        <v/>
      </c>
      <c r="V52" s="121">
        <v>68.400000000000006</v>
      </c>
      <c r="W52" s="120">
        <v>3.6</v>
      </c>
      <c r="X52" s="120">
        <v>0.68400000000000005</v>
      </c>
      <c r="Y52" s="120">
        <v>0.70693512304250561</v>
      </c>
      <c r="Z52" s="341" t="s">
        <v>444</v>
      </c>
      <c r="AA52" s="340">
        <v>0.49056603773584906</v>
      </c>
      <c r="AB52" s="342">
        <v>0.69393360401241944</v>
      </c>
      <c r="AC52" s="120" t="s">
        <v>348</v>
      </c>
    </row>
    <row r="53" spans="1:29" x14ac:dyDescent="0.3">
      <c r="A53" s="325" t="s">
        <v>432</v>
      </c>
      <c r="B53" s="355" t="s">
        <v>511</v>
      </c>
      <c r="C53" s="355">
        <v>994</v>
      </c>
      <c r="D53" s="356">
        <v>942</v>
      </c>
      <c r="E53" s="355">
        <v>726</v>
      </c>
      <c r="F53" s="333">
        <v>73.099999999999994</v>
      </c>
      <c r="G53" s="333">
        <v>5</v>
      </c>
      <c r="H53" s="333">
        <v>77.099999999999994</v>
      </c>
      <c r="I53" s="333">
        <v>4.9000000000000004</v>
      </c>
      <c r="J53" s="356">
        <v>660</v>
      </c>
      <c r="K53" s="333">
        <v>66.400000000000006</v>
      </c>
      <c r="L53" s="333">
        <v>5.4</v>
      </c>
      <c r="M53" s="334">
        <v>70</v>
      </c>
      <c r="N53" s="333">
        <v>5.4</v>
      </c>
      <c r="O53" s="357" t="str">
        <f t="shared" si="0"/>
        <v/>
      </c>
      <c r="P53" s="122" t="str">
        <f t="shared" si="1"/>
        <v/>
      </c>
      <c r="Q53" s="122" t="str">
        <f t="shared" si="2"/>
        <v/>
      </c>
      <c r="R53" s="340" t="str">
        <f t="shared" si="3"/>
        <v/>
      </c>
      <c r="S53" s="122" t="str">
        <f t="shared" si="4"/>
        <v/>
      </c>
      <c r="T53" s="130" t="str">
        <f t="shared" si="5"/>
        <v/>
      </c>
      <c r="V53" s="121">
        <v>71.5</v>
      </c>
      <c r="W53" s="120">
        <v>2.4</v>
      </c>
      <c r="X53" s="120">
        <v>0.71499999999999997</v>
      </c>
      <c r="Y53" s="120">
        <v>0.74048247267244627</v>
      </c>
      <c r="Z53" s="341">
        <v>0.51800000000000002</v>
      </c>
      <c r="AA53" s="340">
        <v>0.51800000000000002</v>
      </c>
      <c r="AB53" s="342">
        <v>0.69954390430134894</v>
      </c>
      <c r="AC53" s="120" t="s">
        <v>419</v>
      </c>
    </row>
    <row r="54" spans="1:29" x14ac:dyDescent="0.3">
      <c r="A54" s="325" t="s">
        <v>432</v>
      </c>
      <c r="B54" s="355" t="s">
        <v>512</v>
      </c>
      <c r="C54" s="355">
        <v>603</v>
      </c>
      <c r="D54" s="356">
        <v>573</v>
      </c>
      <c r="E54" s="355">
        <v>457</v>
      </c>
      <c r="F54" s="333">
        <v>75.8</v>
      </c>
      <c r="G54" s="333">
        <v>6.3</v>
      </c>
      <c r="H54" s="333">
        <v>79.8</v>
      </c>
      <c r="I54" s="333">
        <v>6</v>
      </c>
      <c r="J54" s="356">
        <v>428</v>
      </c>
      <c r="K54" s="333">
        <v>70.900000000000006</v>
      </c>
      <c r="L54" s="333">
        <v>6.6</v>
      </c>
      <c r="M54" s="334">
        <v>74.7</v>
      </c>
      <c r="N54" s="333">
        <v>6.5</v>
      </c>
      <c r="O54" s="357" t="str">
        <f t="shared" si="0"/>
        <v/>
      </c>
      <c r="P54" s="122" t="str">
        <f t="shared" si="1"/>
        <v/>
      </c>
      <c r="Q54" s="122" t="str">
        <f t="shared" si="2"/>
        <v/>
      </c>
      <c r="R54" s="340" t="str">
        <f t="shared" si="3"/>
        <v/>
      </c>
      <c r="S54" s="122" t="str">
        <f t="shared" si="4"/>
        <v/>
      </c>
      <c r="T54" s="130" t="str">
        <f t="shared" si="5"/>
        <v/>
      </c>
      <c r="V54" s="121">
        <v>71.5</v>
      </c>
      <c r="W54" s="120">
        <v>2.5</v>
      </c>
      <c r="X54" s="120">
        <v>0.71499999999999997</v>
      </c>
      <c r="Y54" s="120">
        <v>0.73542692939244658</v>
      </c>
      <c r="Z54" s="341">
        <v>0.52400000000000002</v>
      </c>
      <c r="AA54" s="340">
        <v>0.52400000000000002</v>
      </c>
      <c r="AB54" s="342">
        <v>0.71251130337705837</v>
      </c>
      <c r="AC54" s="120" t="s">
        <v>353</v>
      </c>
    </row>
    <row r="55" spans="1:29" x14ac:dyDescent="0.3">
      <c r="A55" s="325" t="s">
        <v>451</v>
      </c>
      <c r="B55" s="355" t="s">
        <v>431</v>
      </c>
      <c r="C55" s="355">
        <v>766</v>
      </c>
      <c r="D55" s="356">
        <v>722</v>
      </c>
      <c r="E55" s="355">
        <v>542</v>
      </c>
      <c r="F55" s="333">
        <v>70.8</v>
      </c>
      <c r="G55" s="333">
        <v>3</v>
      </c>
      <c r="H55" s="333">
        <v>75.099999999999994</v>
      </c>
      <c r="I55" s="333">
        <v>3</v>
      </c>
      <c r="J55" s="356">
        <v>489</v>
      </c>
      <c r="K55" s="333">
        <v>63.8</v>
      </c>
      <c r="L55" s="333">
        <v>3.2</v>
      </c>
      <c r="M55" s="334">
        <v>67.7</v>
      </c>
      <c r="N55" s="333">
        <v>3.2</v>
      </c>
      <c r="O55" s="357">
        <f t="shared" si="0"/>
        <v>0.67700000000000005</v>
      </c>
      <c r="P55" s="122">
        <f t="shared" si="1"/>
        <v>0.69374999999999998</v>
      </c>
      <c r="Q55" s="122">
        <f t="shared" si="2"/>
        <v>0.53600000000000003</v>
      </c>
      <c r="R55" s="340">
        <f t="shared" si="3"/>
        <v>0.53600000000000003</v>
      </c>
      <c r="S55" s="122">
        <f t="shared" si="4"/>
        <v>0.77261261261261271</v>
      </c>
      <c r="T55" s="130" t="str">
        <f t="shared" si="5"/>
        <v>Delaware</v>
      </c>
      <c r="V55" s="121">
        <v>56.1</v>
      </c>
      <c r="W55" s="120">
        <v>3.6</v>
      </c>
      <c r="X55" s="120">
        <v>0.56100000000000005</v>
      </c>
      <c r="Y55" s="120">
        <v>0.58646003262642743</v>
      </c>
      <c r="Z55" s="341">
        <v>0.34600000000000003</v>
      </c>
      <c r="AA55" s="340">
        <v>0.34600000000000003</v>
      </c>
      <c r="AB55" s="342">
        <v>0.58998052851182203</v>
      </c>
      <c r="AC55" s="120" t="s">
        <v>355</v>
      </c>
    </row>
    <row r="56" spans="1:29" x14ac:dyDescent="0.3">
      <c r="A56" s="325" t="s">
        <v>432</v>
      </c>
      <c r="B56" s="355" t="s">
        <v>508</v>
      </c>
      <c r="C56" s="355">
        <v>84</v>
      </c>
      <c r="D56" s="356">
        <v>81</v>
      </c>
      <c r="E56" s="355">
        <v>54</v>
      </c>
      <c r="F56" s="333">
        <v>64.900000000000006</v>
      </c>
      <c r="G56" s="333">
        <v>9.6</v>
      </c>
      <c r="H56" s="333">
        <v>67.2</v>
      </c>
      <c r="I56" s="333">
        <v>9.6</v>
      </c>
      <c r="J56" s="356">
        <v>43</v>
      </c>
      <c r="K56" s="333">
        <v>51.8</v>
      </c>
      <c r="L56" s="333">
        <v>10</v>
      </c>
      <c r="M56" s="334">
        <v>53.6</v>
      </c>
      <c r="N56" s="333">
        <v>10.199999999999999</v>
      </c>
      <c r="O56" s="357" t="str">
        <f t="shared" si="0"/>
        <v/>
      </c>
      <c r="P56" s="122" t="str">
        <f t="shared" si="1"/>
        <v/>
      </c>
      <c r="Q56" s="122" t="str">
        <f t="shared" si="2"/>
        <v/>
      </c>
      <c r="R56" s="340" t="str">
        <f t="shared" si="3"/>
        <v/>
      </c>
      <c r="S56" s="122" t="str">
        <f t="shared" si="4"/>
        <v/>
      </c>
      <c r="T56" s="130" t="str">
        <f t="shared" si="5"/>
        <v/>
      </c>
      <c r="V56" s="121">
        <v>73.599999999999994</v>
      </c>
      <c r="W56" s="120">
        <v>2.7</v>
      </c>
      <c r="X56" s="120">
        <v>0.73599999999999999</v>
      </c>
      <c r="Y56" s="120">
        <v>0.76222684703433918</v>
      </c>
      <c r="Z56" s="341">
        <v>0.56000000000000005</v>
      </c>
      <c r="AA56" s="340">
        <v>0.56000000000000005</v>
      </c>
      <c r="AB56" s="342">
        <v>0.73468941979522195</v>
      </c>
      <c r="AC56" s="120" t="s">
        <v>357</v>
      </c>
    </row>
    <row r="57" spans="1:29" x14ac:dyDescent="0.3">
      <c r="A57" s="325" t="s">
        <v>432</v>
      </c>
      <c r="B57" s="355" t="s">
        <v>509</v>
      </c>
      <c r="C57" s="355">
        <v>119</v>
      </c>
      <c r="D57" s="356">
        <v>104</v>
      </c>
      <c r="E57" s="355">
        <v>71</v>
      </c>
      <c r="F57" s="333">
        <v>59.7</v>
      </c>
      <c r="G57" s="333">
        <v>8.1999999999999993</v>
      </c>
      <c r="H57" s="333">
        <v>68.5</v>
      </c>
      <c r="I57" s="333">
        <v>8.4</v>
      </c>
      <c r="J57" s="356">
        <v>58</v>
      </c>
      <c r="K57" s="333">
        <v>49</v>
      </c>
      <c r="L57" s="333">
        <v>8.4</v>
      </c>
      <c r="M57" s="334">
        <v>56.2</v>
      </c>
      <c r="N57" s="333">
        <v>8.9</v>
      </c>
      <c r="O57" s="357" t="str">
        <f t="shared" si="0"/>
        <v/>
      </c>
      <c r="P57" s="122" t="str">
        <f t="shared" si="1"/>
        <v/>
      </c>
      <c r="Q57" s="122" t="str">
        <f t="shared" si="2"/>
        <v/>
      </c>
      <c r="R57" s="340" t="str">
        <f t="shared" si="3"/>
        <v/>
      </c>
      <c r="S57" s="122" t="str">
        <f t="shared" si="4"/>
        <v/>
      </c>
      <c r="T57" s="130" t="str">
        <f t="shared" si="5"/>
        <v/>
      </c>
      <c r="V57" s="121">
        <v>65.5</v>
      </c>
      <c r="W57" s="120">
        <v>3.5</v>
      </c>
      <c r="X57" s="120">
        <v>0.65500000000000003</v>
      </c>
      <c r="Y57" s="120">
        <v>0.67553191489361697</v>
      </c>
      <c r="Z57" s="341" t="s">
        <v>444</v>
      </c>
      <c r="AA57" s="340">
        <v>0.49019607843137253</v>
      </c>
      <c r="AB57" s="342">
        <v>0.72564458854407909</v>
      </c>
      <c r="AC57" s="120" t="s">
        <v>359</v>
      </c>
    </row>
    <row r="58" spans="1:29" x14ac:dyDescent="0.3">
      <c r="A58" s="325" t="s">
        <v>432</v>
      </c>
      <c r="B58" s="355" t="s">
        <v>510</v>
      </c>
      <c r="C58" s="355">
        <v>113</v>
      </c>
      <c r="D58" s="356">
        <v>102</v>
      </c>
      <c r="E58" s="355">
        <v>79</v>
      </c>
      <c r="F58" s="333">
        <v>69.900000000000006</v>
      </c>
      <c r="G58" s="333">
        <v>7.9</v>
      </c>
      <c r="H58" s="333">
        <v>77.599999999999994</v>
      </c>
      <c r="I58" s="333">
        <v>7.6</v>
      </c>
      <c r="J58" s="356">
        <v>71</v>
      </c>
      <c r="K58" s="333">
        <v>62.8</v>
      </c>
      <c r="L58" s="333">
        <v>8.3000000000000007</v>
      </c>
      <c r="M58" s="334">
        <v>69.7</v>
      </c>
      <c r="N58" s="333">
        <v>8.3000000000000007</v>
      </c>
      <c r="O58" s="357" t="str">
        <f t="shared" si="0"/>
        <v/>
      </c>
      <c r="P58" s="122" t="str">
        <f t="shared" si="1"/>
        <v/>
      </c>
      <c r="Q58" s="122" t="str">
        <f t="shared" si="2"/>
        <v/>
      </c>
      <c r="R58" s="340" t="str">
        <f t="shared" si="3"/>
        <v/>
      </c>
      <c r="S58" s="122" t="str">
        <f t="shared" si="4"/>
        <v/>
      </c>
      <c r="T58" s="130" t="str">
        <f t="shared" si="5"/>
        <v/>
      </c>
      <c r="V58" s="358">
        <v>66.8</v>
      </c>
      <c r="W58" s="359">
        <v>0.4</v>
      </c>
      <c r="X58" s="122">
        <v>0.66799999999999993</v>
      </c>
      <c r="Y58" s="122">
        <v>0.68768641234043593</v>
      </c>
      <c r="Z58" s="341">
        <v>0.51400000000000001</v>
      </c>
      <c r="AA58" s="340">
        <v>0.51400000000000001</v>
      </c>
      <c r="AB58" s="342">
        <v>0.74743370055935721</v>
      </c>
      <c r="AC58" s="130"/>
    </row>
    <row r="59" spans="1:29" x14ac:dyDescent="0.3">
      <c r="A59" s="325" t="s">
        <v>432</v>
      </c>
      <c r="B59" s="355" t="s">
        <v>511</v>
      </c>
      <c r="C59" s="355">
        <v>257</v>
      </c>
      <c r="D59" s="356">
        <v>245</v>
      </c>
      <c r="E59" s="355">
        <v>183</v>
      </c>
      <c r="F59" s="333">
        <v>71.400000000000006</v>
      </c>
      <c r="G59" s="333">
        <v>5.2</v>
      </c>
      <c r="H59" s="333">
        <v>74.7</v>
      </c>
      <c r="I59" s="333">
        <v>5.0999999999999996</v>
      </c>
      <c r="J59" s="356">
        <v>168</v>
      </c>
      <c r="K59" s="333">
        <v>65.599999999999994</v>
      </c>
      <c r="L59" s="333">
        <v>5.4</v>
      </c>
      <c r="M59" s="334">
        <v>68.599999999999994</v>
      </c>
      <c r="N59" s="333">
        <v>5.4</v>
      </c>
      <c r="O59" s="357" t="str">
        <f t="shared" si="0"/>
        <v/>
      </c>
      <c r="P59" s="122" t="str">
        <f t="shared" si="1"/>
        <v/>
      </c>
      <c r="Q59" s="122" t="str">
        <f t="shared" si="2"/>
        <v/>
      </c>
      <c r="R59" s="340" t="str">
        <f t="shared" si="3"/>
        <v/>
      </c>
      <c r="S59" s="122" t="str">
        <f t="shared" si="4"/>
        <v/>
      </c>
      <c r="T59" s="130" t="str">
        <f t="shared" si="5"/>
        <v/>
      </c>
    </row>
    <row r="60" spans="1:29" x14ac:dyDescent="0.3">
      <c r="A60" s="325" t="s">
        <v>432</v>
      </c>
      <c r="B60" s="355" t="s">
        <v>512</v>
      </c>
      <c r="C60" s="355">
        <v>192</v>
      </c>
      <c r="D60" s="356">
        <v>189</v>
      </c>
      <c r="E60" s="355">
        <v>154</v>
      </c>
      <c r="F60" s="333">
        <v>79.900000000000006</v>
      </c>
      <c r="G60" s="333">
        <v>5.3</v>
      </c>
      <c r="H60" s="333">
        <v>81.400000000000006</v>
      </c>
      <c r="I60" s="333">
        <v>5.2</v>
      </c>
      <c r="J60" s="356">
        <v>147</v>
      </c>
      <c r="K60" s="333">
        <v>76.400000000000006</v>
      </c>
      <c r="L60" s="333">
        <v>5.6</v>
      </c>
      <c r="M60" s="334">
        <v>77.8</v>
      </c>
      <c r="N60" s="333">
        <v>5.6</v>
      </c>
      <c r="O60" s="357" t="str">
        <f t="shared" si="0"/>
        <v/>
      </c>
      <c r="P60" s="122" t="str">
        <f t="shared" si="1"/>
        <v/>
      </c>
      <c r="Q60" s="122" t="str">
        <f t="shared" si="2"/>
        <v/>
      </c>
      <c r="R60" s="340" t="str">
        <f t="shared" si="3"/>
        <v/>
      </c>
      <c r="S60" s="122" t="str">
        <f t="shared" si="4"/>
        <v/>
      </c>
      <c r="T60" s="130" t="str">
        <f t="shared" si="5"/>
        <v/>
      </c>
    </row>
    <row r="61" spans="1:29" x14ac:dyDescent="0.3">
      <c r="A61" s="325" t="s">
        <v>452</v>
      </c>
      <c r="B61" s="355" t="s">
        <v>431</v>
      </c>
      <c r="C61" s="355">
        <v>576</v>
      </c>
      <c r="D61" s="356">
        <v>534</v>
      </c>
      <c r="E61" s="355">
        <v>464</v>
      </c>
      <c r="F61" s="333">
        <v>80.5</v>
      </c>
      <c r="G61" s="333">
        <v>2.7</v>
      </c>
      <c r="H61" s="333">
        <v>86.9</v>
      </c>
      <c r="I61" s="333">
        <v>2.4</v>
      </c>
      <c r="J61" s="356">
        <v>448</v>
      </c>
      <c r="K61" s="333">
        <v>77.8</v>
      </c>
      <c r="L61" s="333">
        <v>2.8</v>
      </c>
      <c r="M61" s="334">
        <v>84</v>
      </c>
      <c r="N61" s="333">
        <v>2.6</v>
      </c>
      <c r="O61" s="357">
        <f t="shared" si="0"/>
        <v>0.84</v>
      </c>
      <c r="P61" s="122">
        <f t="shared" si="1"/>
        <v>0.84033613445378152</v>
      </c>
      <c r="Q61" s="122" t="str">
        <f t="shared" si="2"/>
        <v>B</v>
      </c>
      <c r="R61" s="340">
        <f t="shared" si="3"/>
        <v>0.8392857142857143</v>
      </c>
      <c r="S61" s="122">
        <f t="shared" si="4"/>
        <v>0.99875000000000003</v>
      </c>
      <c r="T61" s="130" t="str">
        <f t="shared" si="5"/>
        <v>District Of Columbia</v>
      </c>
    </row>
    <row r="62" spans="1:29" x14ac:dyDescent="0.3">
      <c r="A62" s="325" t="s">
        <v>432</v>
      </c>
      <c r="B62" s="355" t="s">
        <v>508</v>
      </c>
      <c r="C62" s="355">
        <v>63</v>
      </c>
      <c r="D62" s="356">
        <v>56</v>
      </c>
      <c r="E62" s="355">
        <v>48</v>
      </c>
      <c r="F62" s="333" t="s">
        <v>444</v>
      </c>
      <c r="G62" s="333" t="s">
        <v>444</v>
      </c>
      <c r="H62" s="333" t="s">
        <v>444</v>
      </c>
      <c r="I62" s="333" t="s">
        <v>444</v>
      </c>
      <c r="J62" s="356">
        <v>47</v>
      </c>
      <c r="K62" s="333" t="s">
        <v>444</v>
      </c>
      <c r="L62" s="333" t="s">
        <v>444</v>
      </c>
      <c r="M62" s="334" t="s">
        <v>444</v>
      </c>
      <c r="N62" s="333" t="s">
        <v>444</v>
      </c>
      <c r="O62" s="357" t="str">
        <f t="shared" si="0"/>
        <v/>
      </c>
      <c r="P62" s="122" t="str">
        <f t="shared" si="1"/>
        <v/>
      </c>
      <c r="Q62" s="122" t="str">
        <f t="shared" si="2"/>
        <v/>
      </c>
      <c r="R62" s="340" t="str">
        <f t="shared" si="3"/>
        <v/>
      </c>
      <c r="S62" s="122" t="str">
        <f t="shared" si="4"/>
        <v/>
      </c>
      <c r="T62" s="130" t="str">
        <f t="shared" si="5"/>
        <v/>
      </c>
    </row>
    <row r="63" spans="1:29" x14ac:dyDescent="0.3">
      <c r="A63" s="325" t="s">
        <v>432</v>
      </c>
      <c r="B63" s="355" t="s">
        <v>509</v>
      </c>
      <c r="C63" s="355">
        <v>159</v>
      </c>
      <c r="D63" s="356">
        <v>148</v>
      </c>
      <c r="E63" s="355">
        <v>132</v>
      </c>
      <c r="F63" s="333">
        <v>83.1</v>
      </c>
      <c r="G63" s="333">
        <v>4.8</v>
      </c>
      <c r="H63" s="333">
        <v>89.1</v>
      </c>
      <c r="I63" s="333">
        <v>4.2</v>
      </c>
      <c r="J63" s="356">
        <v>127</v>
      </c>
      <c r="K63" s="333">
        <v>80.099999999999994</v>
      </c>
      <c r="L63" s="333">
        <v>5.0999999999999996</v>
      </c>
      <c r="M63" s="334">
        <v>85.9</v>
      </c>
      <c r="N63" s="333">
        <v>4.5999999999999996</v>
      </c>
      <c r="O63" s="357" t="str">
        <f t="shared" si="0"/>
        <v/>
      </c>
      <c r="P63" s="122" t="str">
        <f t="shared" si="1"/>
        <v/>
      </c>
      <c r="Q63" s="122" t="str">
        <f t="shared" si="2"/>
        <v/>
      </c>
      <c r="R63" s="340" t="str">
        <f t="shared" si="3"/>
        <v/>
      </c>
      <c r="S63" s="122" t="str">
        <f t="shared" si="4"/>
        <v/>
      </c>
      <c r="T63" s="130" t="str">
        <f t="shared" si="5"/>
        <v/>
      </c>
    </row>
    <row r="64" spans="1:29" x14ac:dyDescent="0.3">
      <c r="A64" s="325" t="s">
        <v>432</v>
      </c>
      <c r="B64" s="355" t="s">
        <v>510</v>
      </c>
      <c r="C64" s="355">
        <v>126</v>
      </c>
      <c r="D64" s="356">
        <v>115</v>
      </c>
      <c r="E64" s="355">
        <v>100</v>
      </c>
      <c r="F64" s="333">
        <v>79.099999999999994</v>
      </c>
      <c r="G64" s="333">
        <v>5.9</v>
      </c>
      <c r="H64" s="333">
        <v>86.5</v>
      </c>
      <c r="I64" s="333">
        <v>5.2</v>
      </c>
      <c r="J64" s="356">
        <v>95</v>
      </c>
      <c r="K64" s="333">
        <v>75.5</v>
      </c>
      <c r="L64" s="333">
        <v>6.2</v>
      </c>
      <c r="M64" s="334">
        <v>82.6</v>
      </c>
      <c r="N64" s="333">
        <v>5.7</v>
      </c>
      <c r="O64" s="357" t="str">
        <f t="shared" si="0"/>
        <v/>
      </c>
      <c r="P64" s="122" t="str">
        <f t="shared" si="1"/>
        <v/>
      </c>
      <c r="Q64" s="122" t="str">
        <f t="shared" si="2"/>
        <v/>
      </c>
      <c r="R64" s="340" t="str">
        <f t="shared" si="3"/>
        <v/>
      </c>
      <c r="S64" s="122" t="str">
        <f t="shared" si="4"/>
        <v/>
      </c>
      <c r="T64" s="130" t="str">
        <f t="shared" si="5"/>
        <v/>
      </c>
    </row>
    <row r="65" spans="1:20" x14ac:dyDescent="0.3">
      <c r="A65" s="325" t="s">
        <v>432</v>
      </c>
      <c r="B65" s="355" t="s">
        <v>511</v>
      </c>
      <c r="C65" s="355">
        <v>136</v>
      </c>
      <c r="D65" s="356">
        <v>124</v>
      </c>
      <c r="E65" s="355">
        <v>108</v>
      </c>
      <c r="F65" s="333">
        <v>79.900000000000006</v>
      </c>
      <c r="G65" s="333">
        <v>5.6</v>
      </c>
      <c r="H65" s="333">
        <v>87.1</v>
      </c>
      <c r="I65" s="333">
        <v>4.9000000000000004</v>
      </c>
      <c r="J65" s="356">
        <v>106</v>
      </c>
      <c r="K65" s="333">
        <v>78.400000000000006</v>
      </c>
      <c r="L65" s="333">
        <v>5.7</v>
      </c>
      <c r="M65" s="334">
        <v>85.4</v>
      </c>
      <c r="N65" s="333">
        <v>5.0999999999999996</v>
      </c>
      <c r="O65" s="357" t="str">
        <f t="shared" si="0"/>
        <v/>
      </c>
      <c r="P65" s="122" t="str">
        <f t="shared" si="1"/>
        <v/>
      </c>
      <c r="Q65" s="122" t="str">
        <f t="shared" si="2"/>
        <v/>
      </c>
      <c r="R65" s="340" t="str">
        <f t="shared" si="3"/>
        <v/>
      </c>
      <c r="S65" s="122" t="str">
        <f t="shared" si="4"/>
        <v/>
      </c>
      <c r="T65" s="130" t="str">
        <f t="shared" si="5"/>
        <v/>
      </c>
    </row>
    <row r="66" spans="1:20" x14ac:dyDescent="0.3">
      <c r="A66" s="325" t="s">
        <v>432</v>
      </c>
      <c r="B66" s="355" t="s">
        <v>512</v>
      </c>
      <c r="C66" s="355">
        <v>93</v>
      </c>
      <c r="D66" s="356">
        <v>89</v>
      </c>
      <c r="E66" s="355">
        <v>76</v>
      </c>
      <c r="F66" s="333">
        <v>81.3</v>
      </c>
      <c r="G66" s="333">
        <v>6.6</v>
      </c>
      <c r="H66" s="333">
        <v>84.6</v>
      </c>
      <c r="I66" s="333">
        <v>6.2</v>
      </c>
      <c r="J66" s="356">
        <v>72</v>
      </c>
      <c r="K66" s="333">
        <v>78</v>
      </c>
      <c r="L66" s="333">
        <v>7</v>
      </c>
      <c r="M66" s="334">
        <v>81.099999999999994</v>
      </c>
      <c r="N66" s="333">
        <v>6.7</v>
      </c>
      <c r="O66" s="357" t="str">
        <f t="shared" si="0"/>
        <v/>
      </c>
      <c r="P66" s="122" t="str">
        <f t="shared" si="1"/>
        <v/>
      </c>
      <c r="Q66" s="122" t="str">
        <f t="shared" si="2"/>
        <v/>
      </c>
      <c r="R66" s="340" t="str">
        <f t="shared" si="3"/>
        <v/>
      </c>
      <c r="S66" s="122" t="str">
        <f t="shared" si="4"/>
        <v/>
      </c>
      <c r="T66" s="130" t="str">
        <f t="shared" si="5"/>
        <v/>
      </c>
    </row>
    <row r="67" spans="1:20" x14ac:dyDescent="0.3">
      <c r="A67" s="325" t="s">
        <v>453</v>
      </c>
      <c r="B67" s="355" t="s">
        <v>431</v>
      </c>
      <c r="C67" s="355">
        <v>17244</v>
      </c>
      <c r="D67" s="356">
        <v>15645</v>
      </c>
      <c r="E67" s="355">
        <v>10495</v>
      </c>
      <c r="F67" s="333">
        <v>60.9</v>
      </c>
      <c r="G67" s="333">
        <v>1.5</v>
      </c>
      <c r="H67" s="333">
        <v>67.099999999999994</v>
      </c>
      <c r="I67" s="333">
        <v>1.5</v>
      </c>
      <c r="J67" s="356">
        <v>9720</v>
      </c>
      <c r="K67" s="333">
        <v>56.4</v>
      </c>
      <c r="L67" s="333">
        <v>1.5</v>
      </c>
      <c r="M67" s="334">
        <v>62.1</v>
      </c>
      <c r="N67" s="333">
        <v>1.6</v>
      </c>
      <c r="O67" s="357">
        <f t="shared" si="0"/>
        <v>0.621</v>
      </c>
      <c r="P67" s="122">
        <f t="shared" si="1"/>
        <v>0.63656774012488604</v>
      </c>
      <c r="Q67" s="122">
        <f t="shared" si="2"/>
        <v>0.46600000000000003</v>
      </c>
      <c r="R67" s="340">
        <f t="shared" si="3"/>
        <v>0.46600000000000003</v>
      </c>
      <c r="S67" s="122">
        <f t="shared" si="4"/>
        <v>0.73205092031301666</v>
      </c>
      <c r="T67" s="130" t="str">
        <f t="shared" si="5"/>
        <v>Florida</v>
      </c>
    </row>
    <row r="68" spans="1:20" x14ac:dyDescent="0.3">
      <c r="A68" s="325" t="s">
        <v>432</v>
      </c>
      <c r="B68" s="355" t="s">
        <v>508</v>
      </c>
      <c r="C68" s="355">
        <v>1556</v>
      </c>
      <c r="D68" s="356">
        <v>1391</v>
      </c>
      <c r="E68" s="355">
        <v>775</v>
      </c>
      <c r="F68" s="333">
        <v>49.8</v>
      </c>
      <c r="G68" s="333">
        <v>5.0999999999999996</v>
      </c>
      <c r="H68" s="333">
        <v>55.7</v>
      </c>
      <c r="I68" s="333">
        <v>5.4</v>
      </c>
      <c r="J68" s="356">
        <v>648</v>
      </c>
      <c r="K68" s="333">
        <v>41.6</v>
      </c>
      <c r="L68" s="333">
        <v>5.0999999999999996</v>
      </c>
      <c r="M68" s="334">
        <v>46.6</v>
      </c>
      <c r="N68" s="333">
        <v>5.4</v>
      </c>
      <c r="O68" s="357" t="str">
        <f t="shared" si="0"/>
        <v/>
      </c>
      <c r="P68" s="122" t="str">
        <f t="shared" si="1"/>
        <v/>
      </c>
      <c r="Q68" s="122" t="str">
        <f t="shared" si="2"/>
        <v/>
      </c>
      <c r="R68" s="340" t="str">
        <f t="shared" si="3"/>
        <v/>
      </c>
      <c r="S68" s="122" t="str">
        <f t="shared" si="4"/>
        <v/>
      </c>
      <c r="T68" s="130" t="str">
        <f t="shared" si="5"/>
        <v/>
      </c>
    </row>
    <row r="69" spans="1:20" x14ac:dyDescent="0.3">
      <c r="A69" s="325" t="s">
        <v>432</v>
      </c>
      <c r="B69" s="355" t="s">
        <v>509</v>
      </c>
      <c r="C69" s="355">
        <v>2713</v>
      </c>
      <c r="D69" s="356">
        <v>2397</v>
      </c>
      <c r="E69" s="355">
        <v>1476</v>
      </c>
      <c r="F69" s="333">
        <v>54.4</v>
      </c>
      <c r="G69" s="333">
        <v>3.9</v>
      </c>
      <c r="H69" s="333">
        <v>61.6</v>
      </c>
      <c r="I69" s="333">
        <v>4</v>
      </c>
      <c r="J69" s="356">
        <v>1302</v>
      </c>
      <c r="K69" s="333">
        <v>48</v>
      </c>
      <c r="L69" s="333">
        <v>3.9</v>
      </c>
      <c r="M69" s="334">
        <v>54.3</v>
      </c>
      <c r="N69" s="333">
        <v>4.0999999999999996</v>
      </c>
      <c r="O69" s="357" t="str">
        <f t="shared" si="0"/>
        <v/>
      </c>
      <c r="P69" s="122" t="str">
        <f t="shared" si="1"/>
        <v/>
      </c>
      <c r="Q69" s="122" t="str">
        <f t="shared" si="2"/>
        <v/>
      </c>
      <c r="R69" s="340" t="str">
        <f t="shared" si="3"/>
        <v/>
      </c>
      <c r="S69" s="122" t="str">
        <f t="shared" si="4"/>
        <v/>
      </c>
      <c r="T69" s="130" t="str">
        <f t="shared" si="5"/>
        <v/>
      </c>
    </row>
    <row r="70" spans="1:20" x14ac:dyDescent="0.3">
      <c r="A70" s="325" t="s">
        <v>432</v>
      </c>
      <c r="B70" s="355" t="s">
        <v>510</v>
      </c>
      <c r="C70" s="355">
        <v>2732</v>
      </c>
      <c r="D70" s="356">
        <v>2336</v>
      </c>
      <c r="E70" s="355">
        <v>1514</v>
      </c>
      <c r="F70" s="333">
        <v>55.4</v>
      </c>
      <c r="G70" s="333">
        <v>3.9</v>
      </c>
      <c r="H70" s="333">
        <v>64.8</v>
      </c>
      <c r="I70" s="333">
        <v>4</v>
      </c>
      <c r="J70" s="356">
        <v>1370</v>
      </c>
      <c r="K70" s="333">
        <v>50.1</v>
      </c>
      <c r="L70" s="333">
        <v>3.9</v>
      </c>
      <c r="M70" s="334">
        <v>58.6</v>
      </c>
      <c r="N70" s="333">
        <v>4.0999999999999996</v>
      </c>
      <c r="O70" s="357" t="str">
        <f t="shared" si="0"/>
        <v/>
      </c>
      <c r="P70" s="122" t="str">
        <f t="shared" si="1"/>
        <v/>
      </c>
      <c r="Q70" s="122" t="str">
        <f t="shared" si="2"/>
        <v/>
      </c>
      <c r="R70" s="340" t="str">
        <f t="shared" si="3"/>
        <v/>
      </c>
      <c r="S70" s="122" t="str">
        <f t="shared" si="4"/>
        <v/>
      </c>
      <c r="T70" s="130" t="str">
        <f t="shared" si="5"/>
        <v/>
      </c>
    </row>
    <row r="71" spans="1:20" x14ac:dyDescent="0.3">
      <c r="A71" s="325" t="s">
        <v>432</v>
      </c>
      <c r="B71" s="355" t="s">
        <v>511</v>
      </c>
      <c r="C71" s="355">
        <v>5776</v>
      </c>
      <c r="D71" s="356">
        <v>5253</v>
      </c>
      <c r="E71" s="355">
        <v>3520</v>
      </c>
      <c r="F71" s="333">
        <v>60.9</v>
      </c>
      <c r="G71" s="333">
        <v>2.6</v>
      </c>
      <c r="H71" s="333">
        <v>67</v>
      </c>
      <c r="I71" s="333">
        <v>2.6</v>
      </c>
      <c r="J71" s="356">
        <v>3325</v>
      </c>
      <c r="K71" s="333">
        <v>57.6</v>
      </c>
      <c r="L71" s="333">
        <v>2.6</v>
      </c>
      <c r="M71" s="334">
        <v>63.3</v>
      </c>
      <c r="N71" s="333">
        <v>2.7</v>
      </c>
      <c r="O71" s="357" t="str">
        <f t="shared" si="0"/>
        <v/>
      </c>
      <c r="P71" s="122" t="str">
        <f t="shared" si="1"/>
        <v/>
      </c>
      <c r="Q71" s="122" t="str">
        <f t="shared" si="2"/>
        <v/>
      </c>
      <c r="R71" s="340" t="str">
        <f t="shared" si="3"/>
        <v/>
      </c>
      <c r="S71" s="122" t="str">
        <f t="shared" si="4"/>
        <v/>
      </c>
      <c r="T71" s="130" t="str">
        <f t="shared" si="5"/>
        <v/>
      </c>
    </row>
    <row r="72" spans="1:20" x14ac:dyDescent="0.3">
      <c r="A72" s="325" t="s">
        <v>432</v>
      </c>
      <c r="B72" s="355" t="s">
        <v>512</v>
      </c>
      <c r="C72" s="355">
        <v>4468</v>
      </c>
      <c r="D72" s="356">
        <v>4267</v>
      </c>
      <c r="E72" s="355">
        <v>3210</v>
      </c>
      <c r="F72" s="333">
        <v>71.900000000000006</v>
      </c>
      <c r="G72" s="333">
        <v>2.7</v>
      </c>
      <c r="H72" s="333">
        <v>75.2</v>
      </c>
      <c r="I72" s="333">
        <v>2.7</v>
      </c>
      <c r="J72" s="356">
        <v>3076</v>
      </c>
      <c r="K72" s="333">
        <v>68.8</v>
      </c>
      <c r="L72" s="333">
        <v>2.8</v>
      </c>
      <c r="M72" s="334">
        <v>72.099999999999994</v>
      </c>
      <c r="N72" s="333">
        <v>2.8</v>
      </c>
      <c r="O72" s="357" t="str">
        <f t="shared" ref="O72:O135" si="6">IF(A72&lt;&gt;"",M72/100,"")</f>
        <v/>
      </c>
      <c r="P72" s="122" t="str">
        <f t="shared" ref="P72:P135" si="7">IF(A72&lt;&gt;"",SUM(J74:J77)/SUM(D74:D77),"")</f>
        <v/>
      </c>
      <c r="Q72" s="122" t="str">
        <f t="shared" ref="Q72:Q135" si="8">IF(A72&lt;&gt;"",IF(M73&lt;&gt;"B",M73/100,"B"),"")</f>
        <v/>
      </c>
      <c r="R72" s="340" t="str">
        <f t="shared" ref="R72:R135" si="9">IF(Q72="B",J73/D73,Q72)</f>
        <v/>
      </c>
      <c r="S72" s="122" t="str">
        <f t="shared" ref="S72:S135" si="10">IF(A72&lt;&gt;"",R72/P72,"")</f>
        <v/>
      </c>
      <c r="T72" s="130" t="str">
        <f t="shared" ref="T72:T135" si="11">PROPER(A72)</f>
        <v/>
      </c>
    </row>
    <row r="73" spans="1:20" x14ac:dyDescent="0.3">
      <c r="A73" s="325" t="s">
        <v>454</v>
      </c>
      <c r="B73" s="355" t="s">
        <v>431</v>
      </c>
      <c r="C73" s="355">
        <v>8032</v>
      </c>
      <c r="D73" s="356">
        <v>7400</v>
      </c>
      <c r="E73" s="355">
        <v>5233</v>
      </c>
      <c r="F73" s="333">
        <v>65.2</v>
      </c>
      <c r="G73" s="333">
        <v>2.2000000000000002</v>
      </c>
      <c r="H73" s="333">
        <v>70.7</v>
      </c>
      <c r="I73" s="333">
        <v>2.2000000000000002</v>
      </c>
      <c r="J73" s="356">
        <v>4888</v>
      </c>
      <c r="K73" s="333">
        <v>60.9</v>
      </c>
      <c r="L73" s="333">
        <v>2.2000000000000002</v>
      </c>
      <c r="M73" s="334">
        <v>66.099999999999994</v>
      </c>
      <c r="N73" s="333">
        <v>2.2999999999999998</v>
      </c>
      <c r="O73" s="357">
        <f t="shared" si="6"/>
        <v>0.66099999999999992</v>
      </c>
      <c r="P73" s="122">
        <f t="shared" si="7"/>
        <v>0.67938223938223941</v>
      </c>
      <c r="Q73" s="122">
        <f t="shared" si="8"/>
        <v>0.52900000000000003</v>
      </c>
      <c r="R73" s="340">
        <f t="shared" si="9"/>
        <v>0.52900000000000003</v>
      </c>
      <c r="S73" s="122">
        <f t="shared" si="10"/>
        <v>0.77864855649011144</v>
      </c>
      <c r="T73" s="130" t="str">
        <f t="shared" si="11"/>
        <v>Georgia</v>
      </c>
    </row>
    <row r="74" spans="1:20" x14ac:dyDescent="0.3">
      <c r="A74" s="325" t="s">
        <v>432</v>
      </c>
      <c r="B74" s="355" t="s">
        <v>508</v>
      </c>
      <c r="C74" s="355">
        <v>990</v>
      </c>
      <c r="D74" s="356">
        <v>925</v>
      </c>
      <c r="E74" s="355">
        <v>556</v>
      </c>
      <c r="F74" s="333">
        <v>56.1</v>
      </c>
      <c r="G74" s="333">
        <v>6.5</v>
      </c>
      <c r="H74" s="333">
        <v>60.1</v>
      </c>
      <c r="I74" s="333">
        <v>6.6</v>
      </c>
      <c r="J74" s="356">
        <v>489</v>
      </c>
      <c r="K74" s="333">
        <v>49.4</v>
      </c>
      <c r="L74" s="333">
        <v>6.5</v>
      </c>
      <c r="M74" s="334">
        <v>52.9</v>
      </c>
      <c r="N74" s="333">
        <v>6.8</v>
      </c>
      <c r="O74" s="357" t="str">
        <f t="shared" si="6"/>
        <v/>
      </c>
      <c r="P74" s="122" t="str">
        <f t="shared" si="7"/>
        <v/>
      </c>
      <c r="Q74" s="122" t="str">
        <f t="shared" si="8"/>
        <v/>
      </c>
      <c r="R74" s="340" t="str">
        <f t="shared" si="9"/>
        <v/>
      </c>
      <c r="S74" s="122" t="str">
        <f t="shared" si="10"/>
        <v/>
      </c>
      <c r="T74" s="130" t="str">
        <f t="shared" si="11"/>
        <v/>
      </c>
    </row>
    <row r="75" spans="1:20" x14ac:dyDescent="0.3">
      <c r="A75" s="325" t="s">
        <v>432</v>
      </c>
      <c r="B75" s="355" t="s">
        <v>509</v>
      </c>
      <c r="C75" s="355">
        <v>1496</v>
      </c>
      <c r="D75" s="356">
        <v>1354</v>
      </c>
      <c r="E75" s="355">
        <v>913</v>
      </c>
      <c r="F75" s="333">
        <v>61</v>
      </c>
      <c r="G75" s="333">
        <v>5.2</v>
      </c>
      <c r="H75" s="333">
        <v>67.400000000000006</v>
      </c>
      <c r="I75" s="333">
        <v>5.2</v>
      </c>
      <c r="J75" s="356">
        <v>794</v>
      </c>
      <c r="K75" s="333">
        <v>53.1</v>
      </c>
      <c r="L75" s="333">
        <v>5.3</v>
      </c>
      <c r="M75" s="334">
        <v>58.6</v>
      </c>
      <c r="N75" s="333">
        <v>5.5</v>
      </c>
      <c r="O75" s="357" t="str">
        <f t="shared" si="6"/>
        <v/>
      </c>
      <c r="P75" s="122" t="str">
        <f t="shared" si="7"/>
        <v/>
      </c>
      <c r="Q75" s="122" t="str">
        <f t="shared" si="8"/>
        <v/>
      </c>
      <c r="R75" s="340" t="str">
        <f t="shared" si="9"/>
        <v/>
      </c>
      <c r="S75" s="122" t="str">
        <f t="shared" si="10"/>
        <v/>
      </c>
      <c r="T75" s="130" t="str">
        <f t="shared" si="11"/>
        <v/>
      </c>
    </row>
    <row r="76" spans="1:20" x14ac:dyDescent="0.3">
      <c r="A76" s="325" t="s">
        <v>432</v>
      </c>
      <c r="B76" s="355" t="s">
        <v>510</v>
      </c>
      <c r="C76" s="355">
        <v>1287</v>
      </c>
      <c r="D76" s="356">
        <v>1083</v>
      </c>
      <c r="E76" s="355">
        <v>723</v>
      </c>
      <c r="F76" s="333">
        <v>56.2</v>
      </c>
      <c r="G76" s="333">
        <v>5.7</v>
      </c>
      <c r="H76" s="333">
        <v>66.8</v>
      </c>
      <c r="I76" s="333">
        <v>5.9</v>
      </c>
      <c r="J76" s="356">
        <v>690</v>
      </c>
      <c r="K76" s="333">
        <v>53.6</v>
      </c>
      <c r="L76" s="333">
        <v>5.7</v>
      </c>
      <c r="M76" s="334">
        <v>63.7</v>
      </c>
      <c r="N76" s="333">
        <v>6</v>
      </c>
      <c r="O76" s="357" t="str">
        <f t="shared" si="6"/>
        <v/>
      </c>
      <c r="P76" s="122" t="str">
        <f t="shared" si="7"/>
        <v/>
      </c>
      <c r="Q76" s="122" t="str">
        <f t="shared" si="8"/>
        <v/>
      </c>
      <c r="R76" s="340" t="str">
        <f t="shared" si="9"/>
        <v/>
      </c>
      <c r="S76" s="122" t="str">
        <f t="shared" si="10"/>
        <v/>
      </c>
      <c r="T76" s="130" t="str">
        <f t="shared" si="11"/>
        <v/>
      </c>
    </row>
    <row r="77" spans="1:20" x14ac:dyDescent="0.3">
      <c r="A77" s="325" t="s">
        <v>432</v>
      </c>
      <c r="B77" s="355" t="s">
        <v>511</v>
      </c>
      <c r="C77" s="355">
        <v>2634</v>
      </c>
      <c r="D77" s="356">
        <v>2454</v>
      </c>
      <c r="E77" s="355">
        <v>1854</v>
      </c>
      <c r="F77" s="333">
        <v>70.400000000000006</v>
      </c>
      <c r="G77" s="333">
        <v>3.7</v>
      </c>
      <c r="H77" s="333">
        <v>75.599999999999994</v>
      </c>
      <c r="I77" s="333">
        <v>3.6</v>
      </c>
      <c r="J77" s="356">
        <v>1783</v>
      </c>
      <c r="K77" s="333">
        <v>67.7</v>
      </c>
      <c r="L77" s="333">
        <v>3.8</v>
      </c>
      <c r="M77" s="334">
        <v>72.599999999999994</v>
      </c>
      <c r="N77" s="333">
        <v>3.7</v>
      </c>
      <c r="O77" s="357" t="str">
        <f t="shared" si="6"/>
        <v/>
      </c>
      <c r="P77" s="122" t="str">
        <f t="shared" si="7"/>
        <v/>
      </c>
      <c r="Q77" s="122" t="str">
        <f t="shared" si="8"/>
        <v/>
      </c>
      <c r="R77" s="340" t="str">
        <f t="shared" si="9"/>
        <v/>
      </c>
      <c r="S77" s="122" t="str">
        <f t="shared" si="10"/>
        <v/>
      </c>
      <c r="T77" s="130" t="str">
        <f t="shared" si="11"/>
        <v/>
      </c>
    </row>
    <row r="78" spans="1:20" x14ac:dyDescent="0.3">
      <c r="A78" s="325" t="s">
        <v>432</v>
      </c>
      <c r="B78" s="355" t="s">
        <v>512</v>
      </c>
      <c r="C78" s="355">
        <v>1625</v>
      </c>
      <c r="D78" s="356">
        <v>1584</v>
      </c>
      <c r="E78" s="355">
        <v>1187</v>
      </c>
      <c r="F78" s="333">
        <v>73.099999999999994</v>
      </c>
      <c r="G78" s="333">
        <v>4.5</v>
      </c>
      <c r="H78" s="333">
        <v>75</v>
      </c>
      <c r="I78" s="333">
        <v>4.5</v>
      </c>
      <c r="J78" s="356">
        <v>1132</v>
      </c>
      <c r="K78" s="333">
        <v>69.599999999999994</v>
      </c>
      <c r="L78" s="333">
        <v>4.7</v>
      </c>
      <c r="M78" s="334">
        <v>71.400000000000006</v>
      </c>
      <c r="N78" s="333">
        <v>4.7</v>
      </c>
      <c r="O78" s="357" t="str">
        <f t="shared" si="6"/>
        <v/>
      </c>
      <c r="P78" s="122" t="str">
        <f t="shared" si="7"/>
        <v/>
      </c>
      <c r="Q78" s="122" t="str">
        <f t="shared" si="8"/>
        <v/>
      </c>
      <c r="R78" s="340" t="str">
        <f t="shared" si="9"/>
        <v/>
      </c>
      <c r="S78" s="122" t="str">
        <f t="shared" si="10"/>
        <v/>
      </c>
      <c r="T78" s="130" t="str">
        <f t="shared" si="11"/>
        <v/>
      </c>
    </row>
    <row r="79" spans="1:20" x14ac:dyDescent="0.3">
      <c r="A79" s="325" t="s">
        <v>455</v>
      </c>
      <c r="B79" s="355" t="s">
        <v>431</v>
      </c>
      <c r="C79" s="355">
        <v>1056</v>
      </c>
      <c r="D79" s="356">
        <v>980</v>
      </c>
      <c r="E79" s="355">
        <v>673</v>
      </c>
      <c r="F79" s="333">
        <v>63.8</v>
      </c>
      <c r="G79" s="333">
        <v>3.3</v>
      </c>
      <c r="H79" s="333">
        <v>68.7</v>
      </c>
      <c r="I79" s="333">
        <v>3.3</v>
      </c>
      <c r="J79" s="356">
        <v>630</v>
      </c>
      <c r="K79" s="333">
        <v>59.7</v>
      </c>
      <c r="L79" s="333">
        <v>3.3</v>
      </c>
      <c r="M79" s="334">
        <v>64.3</v>
      </c>
      <c r="N79" s="333">
        <v>3.4</v>
      </c>
      <c r="O79" s="357">
        <f t="shared" si="6"/>
        <v>0.64300000000000002</v>
      </c>
      <c r="P79" s="122">
        <f t="shared" si="7"/>
        <v>0.66365688487584651</v>
      </c>
      <c r="Q79" s="122">
        <f t="shared" si="8"/>
        <v>0.44400000000000001</v>
      </c>
      <c r="R79" s="340">
        <f t="shared" si="9"/>
        <v>0.44400000000000001</v>
      </c>
      <c r="S79" s="122">
        <f t="shared" si="10"/>
        <v>0.66902040816326536</v>
      </c>
      <c r="T79" s="130" t="str">
        <f t="shared" si="11"/>
        <v>Hawaii</v>
      </c>
    </row>
    <row r="80" spans="1:20" x14ac:dyDescent="0.3">
      <c r="A80" s="325" t="s">
        <v>432</v>
      </c>
      <c r="B80" s="355" t="s">
        <v>508</v>
      </c>
      <c r="C80" s="355">
        <v>107</v>
      </c>
      <c r="D80" s="356">
        <v>93</v>
      </c>
      <c r="E80" s="355">
        <v>46</v>
      </c>
      <c r="F80" s="333">
        <v>43.4</v>
      </c>
      <c r="G80" s="333">
        <v>10.6</v>
      </c>
      <c r="H80" s="333">
        <v>49.6</v>
      </c>
      <c r="I80" s="333">
        <v>11.4</v>
      </c>
      <c r="J80" s="356">
        <v>41</v>
      </c>
      <c r="K80" s="333">
        <v>38.799999999999997</v>
      </c>
      <c r="L80" s="333">
        <v>10.4</v>
      </c>
      <c r="M80" s="334">
        <v>44.4</v>
      </c>
      <c r="N80" s="333">
        <v>11.3</v>
      </c>
      <c r="O80" s="357" t="str">
        <f t="shared" si="6"/>
        <v/>
      </c>
      <c r="P80" s="122" t="str">
        <f t="shared" si="7"/>
        <v/>
      </c>
      <c r="Q80" s="122" t="str">
        <f t="shared" si="8"/>
        <v/>
      </c>
      <c r="R80" s="340" t="str">
        <f t="shared" si="9"/>
        <v/>
      </c>
      <c r="S80" s="122" t="str">
        <f t="shared" si="10"/>
        <v/>
      </c>
      <c r="T80" s="130" t="str">
        <f t="shared" si="11"/>
        <v/>
      </c>
    </row>
    <row r="81" spans="1:20" x14ac:dyDescent="0.3">
      <c r="A81" s="325" t="s">
        <v>432</v>
      </c>
      <c r="B81" s="355" t="s">
        <v>509</v>
      </c>
      <c r="C81" s="355">
        <v>170</v>
      </c>
      <c r="D81" s="356">
        <v>156</v>
      </c>
      <c r="E81" s="355">
        <v>88</v>
      </c>
      <c r="F81" s="333">
        <v>51.9</v>
      </c>
      <c r="G81" s="333">
        <v>8.4</v>
      </c>
      <c r="H81" s="333">
        <v>56.7</v>
      </c>
      <c r="I81" s="333">
        <v>8.6999999999999993</v>
      </c>
      <c r="J81" s="356">
        <v>80</v>
      </c>
      <c r="K81" s="333">
        <v>47.3</v>
      </c>
      <c r="L81" s="333">
        <v>8.4</v>
      </c>
      <c r="M81" s="334">
        <v>51.7</v>
      </c>
      <c r="N81" s="333">
        <v>8.8000000000000007</v>
      </c>
      <c r="O81" s="357" t="str">
        <f t="shared" si="6"/>
        <v/>
      </c>
      <c r="P81" s="122" t="str">
        <f t="shared" si="7"/>
        <v/>
      </c>
      <c r="Q81" s="122" t="str">
        <f t="shared" si="8"/>
        <v/>
      </c>
      <c r="R81" s="340" t="str">
        <f t="shared" si="9"/>
        <v/>
      </c>
      <c r="S81" s="122" t="str">
        <f t="shared" si="10"/>
        <v/>
      </c>
      <c r="T81" s="130" t="str">
        <f t="shared" si="11"/>
        <v/>
      </c>
    </row>
    <row r="82" spans="1:20" x14ac:dyDescent="0.3">
      <c r="A82" s="325" t="s">
        <v>432</v>
      </c>
      <c r="B82" s="355" t="s">
        <v>510</v>
      </c>
      <c r="C82" s="355">
        <v>170</v>
      </c>
      <c r="D82" s="356">
        <v>156</v>
      </c>
      <c r="E82" s="355">
        <v>110</v>
      </c>
      <c r="F82" s="333">
        <v>65</v>
      </c>
      <c r="G82" s="333">
        <v>8</v>
      </c>
      <c r="H82" s="333">
        <v>70.5</v>
      </c>
      <c r="I82" s="333">
        <v>8</v>
      </c>
      <c r="J82" s="356">
        <v>103</v>
      </c>
      <c r="K82" s="333">
        <v>60.4</v>
      </c>
      <c r="L82" s="333">
        <v>8.3000000000000007</v>
      </c>
      <c r="M82" s="334">
        <v>65.599999999999994</v>
      </c>
      <c r="N82" s="333">
        <v>8.4</v>
      </c>
      <c r="O82" s="357" t="str">
        <f t="shared" si="6"/>
        <v/>
      </c>
      <c r="P82" s="122" t="str">
        <f t="shared" si="7"/>
        <v/>
      </c>
      <c r="Q82" s="122" t="str">
        <f t="shared" si="8"/>
        <v/>
      </c>
      <c r="R82" s="340" t="str">
        <f t="shared" si="9"/>
        <v/>
      </c>
      <c r="S82" s="122" t="str">
        <f t="shared" si="10"/>
        <v/>
      </c>
      <c r="T82" s="130" t="str">
        <f t="shared" si="11"/>
        <v/>
      </c>
    </row>
    <row r="83" spans="1:20" x14ac:dyDescent="0.3">
      <c r="A83" s="325" t="s">
        <v>432</v>
      </c>
      <c r="B83" s="355" t="s">
        <v>511</v>
      </c>
      <c r="C83" s="355">
        <v>332</v>
      </c>
      <c r="D83" s="356">
        <v>311</v>
      </c>
      <c r="E83" s="355">
        <v>244</v>
      </c>
      <c r="F83" s="333">
        <v>73.5</v>
      </c>
      <c r="G83" s="333">
        <v>5.3</v>
      </c>
      <c r="H83" s="333">
        <v>78.3</v>
      </c>
      <c r="I83" s="333">
        <v>5.0999999999999996</v>
      </c>
      <c r="J83" s="356">
        <v>230</v>
      </c>
      <c r="K83" s="333">
        <v>69.400000000000006</v>
      </c>
      <c r="L83" s="333">
        <v>5.6</v>
      </c>
      <c r="M83" s="334">
        <v>73.900000000000006</v>
      </c>
      <c r="N83" s="333">
        <v>5.5</v>
      </c>
      <c r="O83" s="357" t="str">
        <f t="shared" si="6"/>
        <v/>
      </c>
      <c r="P83" s="122" t="str">
        <f t="shared" si="7"/>
        <v/>
      </c>
      <c r="Q83" s="122" t="str">
        <f t="shared" si="8"/>
        <v/>
      </c>
      <c r="R83" s="340" t="str">
        <f t="shared" si="9"/>
        <v/>
      </c>
      <c r="S83" s="122" t="str">
        <f t="shared" si="10"/>
        <v/>
      </c>
      <c r="T83" s="130" t="str">
        <f t="shared" si="11"/>
        <v/>
      </c>
    </row>
    <row r="84" spans="1:20" x14ac:dyDescent="0.3">
      <c r="A84" s="325" t="s">
        <v>432</v>
      </c>
      <c r="B84" s="355" t="s">
        <v>512</v>
      </c>
      <c r="C84" s="355">
        <v>278</v>
      </c>
      <c r="D84" s="356">
        <v>263</v>
      </c>
      <c r="E84" s="355">
        <v>185</v>
      </c>
      <c r="F84" s="333">
        <v>66.5</v>
      </c>
      <c r="G84" s="333">
        <v>6.2</v>
      </c>
      <c r="H84" s="333">
        <v>70.2</v>
      </c>
      <c r="I84" s="333">
        <v>6.2</v>
      </c>
      <c r="J84" s="356">
        <v>175</v>
      </c>
      <c r="K84" s="333">
        <v>63.2</v>
      </c>
      <c r="L84" s="333">
        <v>6.4</v>
      </c>
      <c r="M84" s="334">
        <v>66.599999999999994</v>
      </c>
      <c r="N84" s="333">
        <v>6.4</v>
      </c>
      <c r="O84" s="357" t="str">
        <f t="shared" si="6"/>
        <v/>
      </c>
      <c r="P84" s="122" t="str">
        <f t="shared" si="7"/>
        <v/>
      </c>
      <c r="Q84" s="122" t="str">
        <f t="shared" si="8"/>
        <v/>
      </c>
      <c r="R84" s="340" t="str">
        <f t="shared" si="9"/>
        <v/>
      </c>
      <c r="S84" s="122" t="str">
        <f t="shared" si="10"/>
        <v/>
      </c>
      <c r="T84" s="130" t="str">
        <f t="shared" si="11"/>
        <v/>
      </c>
    </row>
    <row r="85" spans="1:20" x14ac:dyDescent="0.3">
      <c r="A85" s="325" t="s">
        <v>456</v>
      </c>
      <c r="B85" s="355" t="s">
        <v>431</v>
      </c>
      <c r="C85" s="355">
        <v>1370</v>
      </c>
      <c r="D85" s="356">
        <v>1299</v>
      </c>
      <c r="E85" s="355">
        <v>900</v>
      </c>
      <c r="F85" s="333">
        <v>65.7</v>
      </c>
      <c r="G85" s="333">
        <v>3.1</v>
      </c>
      <c r="H85" s="333">
        <v>69.3</v>
      </c>
      <c r="I85" s="333">
        <v>3.1</v>
      </c>
      <c r="J85" s="356">
        <v>843</v>
      </c>
      <c r="K85" s="333">
        <v>61.6</v>
      </c>
      <c r="L85" s="333">
        <v>3.2</v>
      </c>
      <c r="M85" s="334">
        <v>64.900000000000006</v>
      </c>
      <c r="N85" s="333">
        <v>3.2</v>
      </c>
      <c r="O85" s="357">
        <f t="shared" si="6"/>
        <v>0.64900000000000002</v>
      </c>
      <c r="P85" s="122">
        <f t="shared" si="7"/>
        <v>0.66666666666666663</v>
      </c>
      <c r="Q85" s="122">
        <f t="shared" si="8"/>
        <v>0.53900000000000003</v>
      </c>
      <c r="R85" s="340">
        <f t="shared" si="9"/>
        <v>0.53900000000000003</v>
      </c>
      <c r="S85" s="122">
        <f t="shared" si="10"/>
        <v>0.80850000000000011</v>
      </c>
      <c r="T85" s="130" t="str">
        <f t="shared" si="11"/>
        <v>Idaho</v>
      </c>
    </row>
    <row r="86" spans="1:20" x14ac:dyDescent="0.3">
      <c r="A86" s="325" t="s">
        <v>432</v>
      </c>
      <c r="B86" s="355" t="s">
        <v>508</v>
      </c>
      <c r="C86" s="355">
        <v>182</v>
      </c>
      <c r="D86" s="356">
        <v>177</v>
      </c>
      <c r="E86" s="355">
        <v>102</v>
      </c>
      <c r="F86" s="333">
        <v>55.8</v>
      </c>
      <c r="G86" s="333">
        <v>8.9</v>
      </c>
      <c r="H86" s="333">
        <v>57.6</v>
      </c>
      <c r="I86" s="333">
        <v>9</v>
      </c>
      <c r="J86" s="356">
        <v>95</v>
      </c>
      <c r="K86" s="333">
        <v>52.1</v>
      </c>
      <c r="L86" s="333">
        <v>9</v>
      </c>
      <c r="M86" s="334">
        <v>53.9</v>
      </c>
      <c r="N86" s="333">
        <v>9.1</v>
      </c>
      <c r="O86" s="357" t="str">
        <f t="shared" si="6"/>
        <v/>
      </c>
      <c r="P86" s="122" t="str">
        <f t="shared" si="7"/>
        <v/>
      </c>
      <c r="Q86" s="122" t="str">
        <f t="shared" si="8"/>
        <v/>
      </c>
      <c r="R86" s="340" t="str">
        <f t="shared" si="9"/>
        <v/>
      </c>
      <c r="S86" s="122" t="str">
        <f t="shared" si="10"/>
        <v/>
      </c>
      <c r="T86" s="130" t="str">
        <f t="shared" si="11"/>
        <v/>
      </c>
    </row>
    <row r="87" spans="1:20" x14ac:dyDescent="0.3">
      <c r="A87" s="325" t="s">
        <v>432</v>
      </c>
      <c r="B87" s="355" t="s">
        <v>509</v>
      </c>
      <c r="C87" s="355">
        <v>253</v>
      </c>
      <c r="D87" s="356">
        <v>235</v>
      </c>
      <c r="E87" s="355">
        <v>151</v>
      </c>
      <c r="F87" s="333">
        <v>59.8</v>
      </c>
      <c r="G87" s="333">
        <v>7.5</v>
      </c>
      <c r="H87" s="333">
        <v>64.5</v>
      </c>
      <c r="I87" s="333">
        <v>7.6</v>
      </c>
      <c r="J87" s="356">
        <v>140</v>
      </c>
      <c r="K87" s="333">
        <v>55.4</v>
      </c>
      <c r="L87" s="333">
        <v>7.6</v>
      </c>
      <c r="M87" s="334">
        <v>59.7</v>
      </c>
      <c r="N87" s="333">
        <v>7.7</v>
      </c>
      <c r="O87" s="357" t="str">
        <f t="shared" si="6"/>
        <v/>
      </c>
      <c r="P87" s="122" t="str">
        <f t="shared" si="7"/>
        <v/>
      </c>
      <c r="Q87" s="122" t="str">
        <f t="shared" si="8"/>
        <v/>
      </c>
      <c r="R87" s="340" t="str">
        <f t="shared" si="9"/>
        <v/>
      </c>
      <c r="S87" s="122" t="str">
        <f t="shared" si="10"/>
        <v/>
      </c>
      <c r="T87" s="130" t="str">
        <f t="shared" si="11"/>
        <v/>
      </c>
    </row>
    <row r="88" spans="1:20" x14ac:dyDescent="0.3">
      <c r="A88" s="325" t="s">
        <v>432</v>
      </c>
      <c r="B88" s="355" t="s">
        <v>510</v>
      </c>
      <c r="C88" s="355">
        <v>203</v>
      </c>
      <c r="D88" s="356">
        <v>185</v>
      </c>
      <c r="E88" s="355">
        <v>132</v>
      </c>
      <c r="F88" s="333">
        <v>65</v>
      </c>
      <c r="G88" s="333">
        <v>8.1</v>
      </c>
      <c r="H88" s="333">
        <v>71.3</v>
      </c>
      <c r="I88" s="333">
        <v>8</v>
      </c>
      <c r="J88" s="356">
        <v>123</v>
      </c>
      <c r="K88" s="333">
        <v>60.4</v>
      </c>
      <c r="L88" s="333">
        <v>8.3000000000000007</v>
      </c>
      <c r="M88" s="334">
        <v>66.2</v>
      </c>
      <c r="N88" s="333">
        <v>8.4</v>
      </c>
      <c r="O88" s="357" t="str">
        <f t="shared" si="6"/>
        <v/>
      </c>
      <c r="P88" s="122" t="str">
        <f t="shared" si="7"/>
        <v/>
      </c>
      <c r="Q88" s="122" t="str">
        <f t="shared" si="8"/>
        <v/>
      </c>
      <c r="R88" s="340" t="str">
        <f t="shared" si="9"/>
        <v/>
      </c>
      <c r="S88" s="122" t="str">
        <f t="shared" si="10"/>
        <v/>
      </c>
      <c r="T88" s="130" t="str">
        <f t="shared" si="11"/>
        <v/>
      </c>
    </row>
    <row r="89" spans="1:20" x14ac:dyDescent="0.3">
      <c r="A89" s="325" t="s">
        <v>432</v>
      </c>
      <c r="B89" s="355" t="s">
        <v>511</v>
      </c>
      <c r="C89" s="355">
        <v>418</v>
      </c>
      <c r="D89" s="356">
        <v>398</v>
      </c>
      <c r="E89" s="355">
        <v>278</v>
      </c>
      <c r="F89" s="333">
        <v>66.599999999999994</v>
      </c>
      <c r="G89" s="333">
        <v>5.6</v>
      </c>
      <c r="H89" s="333">
        <v>69.900000000000006</v>
      </c>
      <c r="I89" s="333">
        <v>5.6</v>
      </c>
      <c r="J89" s="356">
        <v>262</v>
      </c>
      <c r="K89" s="333">
        <v>62.7</v>
      </c>
      <c r="L89" s="333">
        <v>5.7</v>
      </c>
      <c r="M89" s="334">
        <v>65.8</v>
      </c>
      <c r="N89" s="333">
        <v>5.8</v>
      </c>
      <c r="O89" s="357" t="str">
        <f t="shared" si="6"/>
        <v/>
      </c>
      <c r="P89" s="122" t="str">
        <f t="shared" si="7"/>
        <v/>
      </c>
      <c r="Q89" s="122" t="str">
        <f t="shared" si="8"/>
        <v/>
      </c>
      <c r="R89" s="340" t="str">
        <f t="shared" si="9"/>
        <v/>
      </c>
      <c r="S89" s="122" t="str">
        <f t="shared" si="10"/>
        <v/>
      </c>
      <c r="T89" s="130" t="str">
        <f t="shared" si="11"/>
        <v/>
      </c>
    </row>
    <row r="90" spans="1:20" x14ac:dyDescent="0.3">
      <c r="A90" s="325" t="s">
        <v>432</v>
      </c>
      <c r="B90" s="355" t="s">
        <v>512</v>
      </c>
      <c r="C90" s="355">
        <v>313</v>
      </c>
      <c r="D90" s="356">
        <v>304</v>
      </c>
      <c r="E90" s="355">
        <v>237</v>
      </c>
      <c r="F90" s="333">
        <v>75.7</v>
      </c>
      <c r="G90" s="333">
        <v>5.9</v>
      </c>
      <c r="H90" s="333">
        <v>77.900000000000006</v>
      </c>
      <c r="I90" s="333">
        <v>5.8</v>
      </c>
      <c r="J90" s="356">
        <v>223</v>
      </c>
      <c r="K90" s="333">
        <v>71.3</v>
      </c>
      <c r="L90" s="333">
        <v>6.2</v>
      </c>
      <c r="M90" s="334">
        <v>73.400000000000006</v>
      </c>
      <c r="N90" s="333">
        <v>6.1</v>
      </c>
      <c r="O90" s="357" t="str">
        <f t="shared" si="6"/>
        <v/>
      </c>
      <c r="P90" s="122" t="str">
        <f t="shared" si="7"/>
        <v/>
      </c>
      <c r="Q90" s="122" t="str">
        <f t="shared" si="8"/>
        <v/>
      </c>
      <c r="R90" s="340" t="str">
        <f t="shared" si="9"/>
        <v/>
      </c>
      <c r="S90" s="122" t="str">
        <f t="shared" si="10"/>
        <v/>
      </c>
      <c r="T90" s="130" t="str">
        <f t="shared" si="11"/>
        <v/>
      </c>
    </row>
    <row r="91" spans="1:20" x14ac:dyDescent="0.3">
      <c r="A91" s="325" t="s">
        <v>457</v>
      </c>
      <c r="B91" s="355" t="s">
        <v>431</v>
      </c>
      <c r="C91" s="355">
        <v>9658</v>
      </c>
      <c r="D91" s="356">
        <v>8860</v>
      </c>
      <c r="E91" s="355">
        <v>6590</v>
      </c>
      <c r="F91" s="333">
        <v>68.2</v>
      </c>
      <c r="G91" s="333">
        <v>2</v>
      </c>
      <c r="H91" s="333">
        <v>74.400000000000006</v>
      </c>
      <c r="I91" s="333">
        <v>1.9</v>
      </c>
      <c r="J91" s="356">
        <v>6058</v>
      </c>
      <c r="K91" s="333">
        <v>62.7</v>
      </c>
      <c r="L91" s="333">
        <v>2</v>
      </c>
      <c r="M91" s="334">
        <v>68.400000000000006</v>
      </c>
      <c r="N91" s="333">
        <v>2</v>
      </c>
      <c r="O91" s="357">
        <f t="shared" si="6"/>
        <v>0.68400000000000005</v>
      </c>
      <c r="P91" s="122">
        <f t="shared" si="7"/>
        <v>0.70179487179487177</v>
      </c>
      <c r="Q91" s="122">
        <f t="shared" si="8"/>
        <v>0.55000000000000004</v>
      </c>
      <c r="R91" s="340">
        <f t="shared" si="9"/>
        <v>0.55000000000000004</v>
      </c>
      <c r="S91" s="122">
        <f t="shared" si="10"/>
        <v>0.78370478626233109</v>
      </c>
      <c r="T91" s="130" t="str">
        <f t="shared" si="11"/>
        <v>Illinois</v>
      </c>
    </row>
    <row r="92" spans="1:20" x14ac:dyDescent="0.3">
      <c r="A92" s="325" t="s">
        <v>432</v>
      </c>
      <c r="B92" s="355" t="s">
        <v>508</v>
      </c>
      <c r="C92" s="355">
        <v>1135</v>
      </c>
      <c r="D92" s="356">
        <v>1060</v>
      </c>
      <c r="E92" s="355">
        <v>664</v>
      </c>
      <c r="F92" s="333">
        <v>58.5</v>
      </c>
      <c r="G92" s="333">
        <v>6</v>
      </c>
      <c r="H92" s="333">
        <v>62.7</v>
      </c>
      <c r="I92" s="333">
        <v>6.1</v>
      </c>
      <c r="J92" s="356">
        <v>583</v>
      </c>
      <c r="K92" s="333">
        <v>51.4</v>
      </c>
      <c r="L92" s="333">
        <v>6.1</v>
      </c>
      <c r="M92" s="334">
        <v>55</v>
      </c>
      <c r="N92" s="333">
        <v>6.3</v>
      </c>
      <c r="O92" s="357" t="str">
        <f t="shared" si="6"/>
        <v/>
      </c>
      <c r="P92" s="122" t="str">
        <f t="shared" si="7"/>
        <v/>
      </c>
      <c r="Q92" s="122" t="str">
        <f t="shared" si="8"/>
        <v/>
      </c>
      <c r="R92" s="340" t="str">
        <f t="shared" si="9"/>
        <v/>
      </c>
      <c r="S92" s="122" t="str">
        <f t="shared" si="10"/>
        <v/>
      </c>
      <c r="T92" s="130" t="str">
        <f t="shared" si="11"/>
        <v/>
      </c>
    </row>
    <row r="93" spans="1:20" x14ac:dyDescent="0.3">
      <c r="A93" s="325" t="s">
        <v>432</v>
      </c>
      <c r="B93" s="355" t="s">
        <v>509</v>
      </c>
      <c r="C93" s="355">
        <v>1703</v>
      </c>
      <c r="D93" s="356">
        <v>1525</v>
      </c>
      <c r="E93" s="355">
        <v>1010</v>
      </c>
      <c r="F93" s="333">
        <v>59.3</v>
      </c>
      <c r="G93" s="333">
        <v>4.9000000000000004</v>
      </c>
      <c r="H93" s="333">
        <v>66.2</v>
      </c>
      <c r="I93" s="333">
        <v>5</v>
      </c>
      <c r="J93" s="356">
        <v>892</v>
      </c>
      <c r="K93" s="333">
        <v>52.4</v>
      </c>
      <c r="L93" s="333">
        <v>5</v>
      </c>
      <c r="M93" s="334">
        <v>58.5</v>
      </c>
      <c r="N93" s="333">
        <v>5.2</v>
      </c>
      <c r="O93" s="357" t="str">
        <f t="shared" si="6"/>
        <v/>
      </c>
      <c r="P93" s="122" t="str">
        <f t="shared" si="7"/>
        <v/>
      </c>
      <c r="Q93" s="122" t="str">
        <f t="shared" si="8"/>
        <v/>
      </c>
      <c r="R93" s="340" t="str">
        <f t="shared" si="9"/>
        <v/>
      </c>
      <c r="S93" s="122" t="str">
        <f t="shared" si="10"/>
        <v/>
      </c>
      <c r="T93" s="130" t="str">
        <f t="shared" si="11"/>
        <v/>
      </c>
    </row>
    <row r="94" spans="1:20" x14ac:dyDescent="0.3">
      <c r="A94" s="325" t="s">
        <v>432</v>
      </c>
      <c r="B94" s="355" t="s">
        <v>510</v>
      </c>
      <c r="C94" s="355">
        <v>1598</v>
      </c>
      <c r="D94" s="356">
        <v>1418</v>
      </c>
      <c r="E94" s="355">
        <v>1069</v>
      </c>
      <c r="F94" s="333">
        <v>66.900000000000006</v>
      </c>
      <c r="G94" s="333">
        <v>4.9000000000000004</v>
      </c>
      <c r="H94" s="333">
        <v>75.400000000000006</v>
      </c>
      <c r="I94" s="333">
        <v>4.7</v>
      </c>
      <c r="J94" s="356">
        <v>985</v>
      </c>
      <c r="K94" s="333">
        <v>61.7</v>
      </c>
      <c r="L94" s="333">
        <v>5</v>
      </c>
      <c r="M94" s="334">
        <v>69.5</v>
      </c>
      <c r="N94" s="333">
        <v>5</v>
      </c>
      <c r="O94" s="357" t="str">
        <f t="shared" si="6"/>
        <v/>
      </c>
      <c r="P94" s="122" t="str">
        <f t="shared" si="7"/>
        <v/>
      </c>
      <c r="Q94" s="122" t="str">
        <f t="shared" si="8"/>
        <v/>
      </c>
      <c r="R94" s="340" t="str">
        <f t="shared" si="9"/>
        <v/>
      </c>
      <c r="S94" s="122" t="str">
        <f t="shared" si="10"/>
        <v/>
      </c>
      <c r="T94" s="130" t="str">
        <f t="shared" si="11"/>
        <v/>
      </c>
    </row>
    <row r="95" spans="1:20" x14ac:dyDescent="0.3">
      <c r="A95" s="325" t="s">
        <v>432</v>
      </c>
      <c r="B95" s="355" t="s">
        <v>511</v>
      </c>
      <c r="C95" s="355">
        <v>3196</v>
      </c>
      <c r="D95" s="356">
        <v>2937</v>
      </c>
      <c r="E95" s="355">
        <v>2310</v>
      </c>
      <c r="F95" s="333">
        <v>72.3</v>
      </c>
      <c r="G95" s="333">
        <v>3.3</v>
      </c>
      <c r="H95" s="333">
        <v>78.7</v>
      </c>
      <c r="I95" s="333">
        <v>3.1</v>
      </c>
      <c r="J95" s="356">
        <v>2153</v>
      </c>
      <c r="K95" s="333">
        <v>67.400000000000006</v>
      </c>
      <c r="L95" s="333">
        <v>3.4</v>
      </c>
      <c r="M95" s="334">
        <v>73.3</v>
      </c>
      <c r="N95" s="333">
        <v>3.4</v>
      </c>
      <c r="O95" s="357" t="str">
        <f t="shared" si="6"/>
        <v/>
      </c>
      <c r="P95" s="122" t="str">
        <f t="shared" si="7"/>
        <v/>
      </c>
      <c r="Q95" s="122" t="str">
        <f t="shared" si="8"/>
        <v/>
      </c>
      <c r="R95" s="340" t="str">
        <f t="shared" si="9"/>
        <v/>
      </c>
      <c r="S95" s="122" t="str">
        <f t="shared" si="10"/>
        <v/>
      </c>
      <c r="T95" s="130" t="str">
        <f t="shared" si="11"/>
        <v/>
      </c>
    </row>
    <row r="96" spans="1:20" x14ac:dyDescent="0.3">
      <c r="A96" s="325" t="s">
        <v>432</v>
      </c>
      <c r="B96" s="355" t="s">
        <v>512</v>
      </c>
      <c r="C96" s="355">
        <v>2027</v>
      </c>
      <c r="D96" s="356">
        <v>1920</v>
      </c>
      <c r="E96" s="355">
        <v>1537</v>
      </c>
      <c r="F96" s="333">
        <v>75.8</v>
      </c>
      <c r="G96" s="333">
        <v>3.9</v>
      </c>
      <c r="H96" s="333">
        <v>80</v>
      </c>
      <c r="I96" s="333">
        <v>3.8</v>
      </c>
      <c r="J96" s="356">
        <v>1444</v>
      </c>
      <c r="K96" s="333">
        <v>71.2</v>
      </c>
      <c r="L96" s="333">
        <v>4.0999999999999996</v>
      </c>
      <c r="M96" s="334">
        <v>75.2</v>
      </c>
      <c r="N96" s="333">
        <v>4.0999999999999996</v>
      </c>
      <c r="O96" s="357" t="str">
        <f t="shared" si="6"/>
        <v/>
      </c>
      <c r="P96" s="122" t="str">
        <f t="shared" si="7"/>
        <v/>
      </c>
      <c r="Q96" s="122" t="str">
        <f t="shared" si="8"/>
        <v/>
      </c>
      <c r="R96" s="340" t="str">
        <f t="shared" si="9"/>
        <v/>
      </c>
      <c r="S96" s="122" t="str">
        <f t="shared" si="10"/>
        <v/>
      </c>
      <c r="T96" s="130" t="str">
        <f t="shared" si="11"/>
        <v/>
      </c>
    </row>
    <row r="97" spans="1:20" x14ac:dyDescent="0.3">
      <c r="A97" s="325" t="s">
        <v>458</v>
      </c>
      <c r="B97" s="355" t="s">
        <v>431</v>
      </c>
      <c r="C97" s="355">
        <v>5096</v>
      </c>
      <c r="D97" s="356">
        <v>4921</v>
      </c>
      <c r="E97" s="355">
        <v>3412</v>
      </c>
      <c r="F97" s="333">
        <v>67</v>
      </c>
      <c r="G97" s="333">
        <v>2.7</v>
      </c>
      <c r="H97" s="333">
        <v>69.3</v>
      </c>
      <c r="I97" s="333">
        <v>2.7</v>
      </c>
      <c r="J97" s="356">
        <v>3002</v>
      </c>
      <c r="K97" s="333">
        <v>58.9</v>
      </c>
      <c r="L97" s="333">
        <v>2.8</v>
      </c>
      <c r="M97" s="334">
        <v>61</v>
      </c>
      <c r="N97" s="333">
        <v>2.8</v>
      </c>
      <c r="O97" s="357">
        <f t="shared" si="6"/>
        <v>0.61</v>
      </c>
      <c r="P97" s="122">
        <f t="shared" si="7"/>
        <v>0.63945734651644059</v>
      </c>
      <c r="Q97" s="122">
        <f t="shared" si="8"/>
        <v>0.38799999999999996</v>
      </c>
      <c r="R97" s="340">
        <f t="shared" si="9"/>
        <v>0.38799999999999996</v>
      </c>
      <c r="S97" s="122">
        <f t="shared" si="10"/>
        <v>0.60676447321107507</v>
      </c>
      <c r="T97" s="130" t="str">
        <f t="shared" si="11"/>
        <v>Indiana</v>
      </c>
    </row>
    <row r="98" spans="1:20" x14ac:dyDescent="0.3">
      <c r="A98" s="325" t="s">
        <v>432</v>
      </c>
      <c r="B98" s="355" t="s">
        <v>508</v>
      </c>
      <c r="C98" s="355">
        <v>587</v>
      </c>
      <c r="D98" s="356">
        <v>571</v>
      </c>
      <c r="E98" s="355">
        <v>276</v>
      </c>
      <c r="F98" s="333">
        <v>47</v>
      </c>
      <c r="G98" s="333">
        <v>8.4</v>
      </c>
      <c r="H98" s="333">
        <v>48.3</v>
      </c>
      <c r="I98" s="333">
        <v>8.5</v>
      </c>
      <c r="J98" s="356">
        <v>221</v>
      </c>
      <c r="K98" s="333">
        <v>37.700000000000003</v>
      </c>
      <c r="L98" s="333">
        <v>8.1999999999999993</v>
      </c>
      <c r="M98" s="334">
        <v>38.799999999999997</v>
      </c>
      <c r="N98" s="333">
        <v>8.3000000000000007</v>
      </c>
      <c r="O98" s="357" t="str">
        <f t="shared" si="6"/>
        <v/>
      </c>
      <c r="P98" s="122" t="str">
        <f t="shared" si="7"/>
        <v/>
      </c>
      <c r="Q98" s="122" t="str">
        <f t="shared" si="8"/>
        <v/>
      </c>
      <c r="R98" s="340" t="str">
        <f t="shared" si="9"/>
        <v/>
      </c>
      <c r="S98" s="122" t="str">
        <f t="shared" si="10"/>
        <v/>
      </c>
      <c r="T98" s="130" t="str">
        <f t="shared" si="11"/>
        <v/>
      </c>
    </row>
    <row r="99" spans="1:20" x14ac:dyDescent="0.3">
      <c r="A99" s="325" t="s">
        <v>432</v>
      </c>
      <c r="B99" s="355" t="s">
        <v>509</v>
      </c>
      <c r="C99" s="355">
        <v>799</v>
      </c>
      <c r="D99" s="356">
        <v>760</v>
      </c>
      <c r="E99" s="355">
        <v>493</v>
      </c>
      <c r="F99" s="333">
        <v>61.7</v>
      </c>
      <c r="G99" s="333">
        <v>7</v>
      </c>
      <c r="H99" s="333">
        <v>64.8</v>
      </c>
      <c r="I99" s="333">
        <v>7.1</v>
      </c>
      <c r="J99" s="356">
        <v>401</v>
      </c>
      <c r="K99" s="333">
        <v>50.2</v>
      </c>
      <c r="L99" s="333">
        <v>7.2</v>
      </c>
      <c r="M99" s="334">
        <v>52.8</v>
      </c>
      <c r="N99" s="333">
        <v>7.4</v>
      </c>
      <c r="O99" s="357" t="str">
        <f t="shared" si="6"/>
        <v/>
      </c>
      <c r="P99" s="122" t="str">
        <f t="shared" si="7"/>
        <v/>
      </c>
      <c r="Q99" s="122" t="str">
        <f t="shared" si="8"/>
        <v/>
      </c>
      <c r="R99" s="340" t="str">
        <f t="shared" si="9"/>
        <v/>
      </c>
      <c r="S99" s="122" t="str">
        <f t="shared" si="10"/>
        <v/>
      </c>
      <c r="T99" s="130" t="str">
        <f t="shared" si="11"/>
        <v/>
      </c>
    </row>
    <row r="100" spans="1:20" x14ac:dyDescent="0.3">
      <c r="A100" s="325" t="s">
        <v>432</v>
      </c>
      <c r="B100" s="355" t="s">
        <v>510</v>
      </c>
      <c r="C100" s="355">
        <v>946</v>
      </c>
      <c r="D100" s="356">
        <v>888</v>
      </c>
      <c r="E100" s="355">
        <v>611</v>
      </c>
      <c r="F100" s="333">
        <v>64.5</v>
      </c>
      <c r="G100" s="333">
        <v>6.4</v>
      </c>
      <c r="H100" s="333">
        <v>68.8</v>
      </c>
      <c r="I100" s="333">
        <v>6.4</v>
      </c>
      <c r="J100" s="356">
        <v>515</v>
      </c>
      <c r="K100" s="333">
        <v>54.4</v>
      </c>
      <c r="L100" s="333">
        <v>6.6</v>
      </c>
      <c r="M100" s="334">
        <v>58</v>
      </c>
      <c r="N100" s="333">
        <v>6.8</v>
      </c>
      <c r="O100" s="357" t="str">
        <f t="shared" si="6"/>
        <v/>
      </c>
      <c r="P100" s="122" t="str">
        <f t="shared" si="7"/>
        <v/>
      </c>
      <c r="Q100" s="122" t="str">
        <f t="shared" si="8"/>
        <v/>
      </c>
      <c r="R100" s="340" t="str">
        <f t="shared" si="9"/>
        <v/>
      </c>
      <c r="S100" s="122" t="str">
        <f t="shared" si="10"/>
        <v/>
      </c>
      <c r="T100" s="130" t="str">
        <f t="shared" si="11"/>
        <v/>
      </c>
    </row>
    <row r="101" spans="1:20" x14ac:dyDescent="0.3">
      <c r="A101" s="325" t="s">
        <v>432</v>
      </c>
      <c r="B101" s="355" t="s">
        <v>511</v>
      </c>
      <c r="C101" s="355">
        <v>1642</v>
      </c>
      <c r="D101" s="356">
        <v>1609</v>
      </c>
      <c r="E101" s="355">
        <v>1155</v>
      </c>
      <c r="F101" s="333">
        <v>70.3</v>
      </c>
      <c r="G101" s="333">
        <v>4.5999999999999996</v>
      </c>
      <c r="H101" s="333">
        <v>71.8</v>
      </c>
      <c r="I101" s="333">
        <v>4.5999999999999996</v>
      </c>
      <c r="J101" s="356">
        <v>1045</v>
      </c>
      <c r="K101" s="333">
        <v>63.6</v>
      </c>
      <c r="L101" s="333">
        <v>4.9000000000000004</v>
      </c>
      <c r="M101" s="334">
        <v>64.900000000000006</v>
      </c>
      <c r="N101" s="333">
        <v>4.9000000000000004</v>
      </c>
      <c r="O101" s="357" t="str">
        <f t="shared" si="6"/>
        <v/>
      </c>
      <c r="P101" s="122" t="str">
        <f t="shared" si="7"/>
        <v/>
      </c>
      <c r="Q101" s="122" t="str">
        <f t="shared" si="8"/>
        <v/>
      </c>
      <c r="R101" s="340" t="str">
        <f t="shared" si="9"/>
        <v/>
      </c>
      <c r="S101" s="122" t="str">
        <f t="shared" si="10"/>
        <v/>
      </c>
      <c r="T101" s="130" t="str">
        <f t="shared" si="11"/>
        <v/>
      </c>
    </row>
    <row r="102" spans="1:20" x14ac:dyDescent="0.3">
      <c r="A102" s="325" t="s">
        <v>432</v>
      </c>
      <c r="B102" s="355" t="s">
        <v>512</v>
      </c>
      <c r="C102" s="355">
        <v>1121</v>
      </c>
      <c r="D102" s="356">
        <v>1092</v>
      </c>
      <c r="E102" s="355">
        <v>878</v>
      </c>
      <c r="F102" s="333">
        <v>78.3</v>
      </c>
      <c r="G102" s="333">
        <v>5</v>
      </c>
      <c r="H102" s="333">
        <v>80.400000000000006</v>
      </c>
      <c r="I102" s="333">
        <v>4.9000000000000004</v>
      </c>
      <c r="J102" s="356">
        <v>820</v>
      </c>
      <c r="K102" s="333">
        <v>73.2</v>
      </c>
      <c r="L102" s="333">
        <v>5.4</v>
      </c>
      <c r="M102" s="334">
        <v>75.099999999999994</v>
      </c>
      <c r="N102" s="333">
        <v>5.3</v>
      </c>
      <c r="O102" s="357" t="str">
        <f t="shared" si="6"/>
        <v/>
      </c>
      <c r="P102" s="122" t="str">
        <f t="shared" si="7"/>
        <v/>
      </c>
      <c r="Q102" s="122" t="str">
        <f t="shared" si="8"/>
        <v/>
      </c>
      <c r="R102" s="340" t="str">
        <f t="shared" si="9"/>
        <v/>
      </c>
      <c r="S102" s="122" t="str">
        <f t="shared" si="10"/>
        <v/>
      </c>
      <c r="T102" s="130" t="str">
        <f t="shared" si="11"/>
        <v/>
      </c>
    </row>
    <row r="103" spans="1:20" x14ac:dyDescent="0.3">
      <c r="A103" s="325" t="s">
        <v>459</v>
      </c>
      <c r="B103" s="355" t="s">
        <v>431</v>
      </c>
      <c r="C103" s="355">
        <v>2361</v>
      </c>
      <c r="D103" s="356">
        <v>2293</v>
      </c>
      <c r="E103" s="355">
        <v>1742</v>
      </c>
      <c r="F103" s="333">
        <v>73.8</v>
      </c>
      <c r="G103" s="333">
        <v>3.1</v>
      </c>
      <c r="H103" s="333">
        <v>76</v>
      </c>
      <c r="I103" s="333">
        <v>3</v>
      </c>
      <c r="J103" s="356">
        <v>1618</v>
      </c>
      <c r="K103" s="333">
        <v>68.5</v>
      </c>
      <c r="L103" s="333">
        <v>3.2</v>
      </c>
      <c r="M103" s="334">
        <v>70.5</v>
      </c>
      <c r="N103" s="333">
        <v>3.2</v>
      </c>
      <c r="O103" s="357">
        <f t="shared" si="6"/>
        <v>0.70499999999999996</v>
      </c>
      <c r="P103" s="122">
        <f t="shared" si="7"/>
        <v>0.71442542787286067</v>
      </c>
      <c r="Q103" s="122">
        <f t="shared" si="8"/>
        <v>0.63300000000000001</v>
      </c>
      <c r="R103" s="340">
        <f t="shared" si="9"/>
        <v>0.63300000000000001</v>
      </c>
      <c r="S103" s="122">
        <f t="shared" si="10"/>
        <v>0.88602669404517453</v>
      </c>
      <c r="T103" s="130" t="str">
        <f t="shared" si="11"/>
        <v>Iowa</v>
      </c>
    </row>
    <row r="104" spans="1:20" x14ac:dyDescent="0.3">
      <c r="A104" s="325" t="s">
        <v>432</v>
      </c>
      <c r="B104" s="355" t="s">
        <v>508</v>
      </c>
      <c r="C104" s="355">
        <v>260</v>
      </c>
      <c r="D104" s="356">
        <v>248</v>
      </c>
      <c r="E104" s="355">
        <v>169</v>
      </c>
      <c r="F104" s="333">
        <v>65.2</v>
      </c>
      <c r="G104" s="333">
        <v>10</v>
      </c>
      <c r="H104" s="333">
        <v>68.3</v>
      </c>
      <c r="I104" s="333">
        <v>10</v>
      </c>
      <c r="J104" s="356">
        <v>157</v>
      </c>
      <c r="K104" s="333">
        <v>60.5</v>
      </c>
      <c r="L104" s="333">
        <v>10.3</v>
      </c>
      <c r="M104" s="334">
        <v>63.3</v>
      </c>
      <c r="N104" s="333">
        <v>10.3</v>
      </c>
      <c r="O104" s="357" t="str">
        <f t="shared" si="6"/>
        <v/>
      </c>
      <c r="P104" s="122" t="str">
        <f t="shared" si="7"/>
        <v/>
      </c>
      <c r="Q104" s="122" t="str">
        <f t="shared" si="8"/>
        <v/>
      </c>
      <c r="R104" s="340" t="str">
        <f t="shared" si="9"/>
        <v/>
      </c>
      <c r="S104" s="122" t="str">
        <f t="shared" si="10"/>
        <v/>
      </c>
      <c r="T104" s="130" t="str">
        <f t="shared" si="11"/>
        <v/>
      </c>
    </row>
    <row r="105" spans="1:20" x14ac:dyDescent="0.3">
      <c r="A105" s="325" t="s">
        <v>432</v>
      </c>
      <c r="B105" s="355" t="s">
        <v>509</v>
      </c>
      <c r="C105" s="355">
        <v>377</v>
      </c>
      <c r="D105" s="356">
        <v>356</v>
      </c>
      <c r="E105" s="355">
        <v>248</v>
      </c>
      <c r="F105" s="333">
        <v>65.7</v>
      </c>
      <c r="G105" s="333">
        <v>8.3000000000000007</v>
      </c>
      <c r="H105" s="333">
        <v>69.5</v>
      </c>
      <c r="I105" s="333">
        <v>8.1999999999999993</v>
      </c>
      <c r="J105" s="356">
        <v>223</v>
      </c>
      <c r="K105" s="333">
        <v>59.2</v>
      </c>
      <c r="L105" s="333">
        <v>8.6</v>
      </c>
      <c r="M105" s="334">
        <v>62.7</v>
      </c>
      <c r="N105" s="333">
        <v>8.6999999999999993</v>
      </c>
      <c r="O105" s="357" t="str">
        <f t="shared" si="6"/>
        <v/>
      </c>
      <c r="P105" s="122" t="str">
        <f t="shared" si="7"/>
        <v/>
      </c>
      <c r="Q105" s="122" t="str">
        <f t="shared" si="8"/>
        <v/>
      </c>
      <c r="R105" s="340" t="str">
        <f t="shared" si="9"/>
        <v/>
      </c>
      <c r="S105" s="122" t="str">
        <f t="shared" si="10"/>
        <v/>
      </c>
      <c r="T105" s="130" t="str">
        <f t="shared" si="11"/>
        <v/>
      </c>
    </row>
    <row r="106" spans="1:20" x14ac:dyDescent="0.3">
      <c r="A106" s="325" t="s">
        <v>432</v>
      </c>
      <c r="B106" s="355" t="s">
        <v>510</v>
      </c>
      <c r="C106" s="355">
        <v>412</v>
      </c>
      <c r="D106" s="356">
        <v>395</v>
      </c>
      <c r="E106" s="355">
        <v>307</v>
      </c>
      <c r="F106" s="333">
        <v>74.5</v>
      </c>
      <c r="G106" s="333">
        <v>7.3</v>
      </c>
      <c r="H106" s="333">
        <v>77.8</v>
      </c>
      <c r="I106" s="333">
        <v>7.1</v>
      </c>
      <c r="J106" s="356">
        <v>276</v>
      </c>
      <c r="K106" s="333">
        <v>66.8</v>
      </c>
      <c r="L106" s="333">
        <v>7.8</v>
      </c>
      <c r="M106" s="334">
        <v>69.8</v>
      </c>
      <c r="N106" s="333">
        <v>7.8</v>
      </c>
      <c r="O106" s="357" t="str">
        <f t="shared" si="6"/>
        <v/>
      </c>
      <c r="P106" s="122" t="str">
        <f t="shared" si="7"/>
        <v/>
      </c>
      <c r="Q106" s="122" t="str">
        <f t="shared" si="8"/>
        <v/>
      </c>
      <c r="R106" s="340" t="str">
        <f t="shared" si="9"/>
        <v/>
      </c>
      <c r="S106" s="122" t="str">
        <f t="shared" si="10"/>
        <v/>
      </c>
      <c r="T106" s="130" t="str">
        <f t="shared" si="11"/>
        <v/>
      </c>
    </row>
    <row r="107" spans="1:20" x14ac:dyDescent="0.3">
      <c r="A107" s="325" t="s">
        <v>432</v>
      </c>
      <c r="B107" s="355" t="s">
        <v>511</v>
      </c>
      <c r="C107" s="355">
        <v>722</v>
      </c>
      <c r="D107" s="356">
        <v>707</v>
      </c>
      <c r="E107" s="355">
        <v>545</v>
      </c>
      <c r="F107" s="333">
        <v>75.400000000000006</v>
      </c>
      <c r="G107" s="333">
        <v>5.4</v>
      </c>
      <c r="H107" s="333">
        <v>77</v>
      </c>
      <c r="I107" s="333">
        <v>5.3</v>
      </c>
      <c r="J107" s="356">
        <v>511</v>
      </c>
      <c r="K107" s="333">
        <v>70.7</v>
      </c>
      <c r="L107" s="333">
        <v>5.7</v>
      </c>
      <c r="M107" s="334">
        <v>72.3</v>
      </c>
      <c r="N107" s="333">
        <v>5.7</v>
      </c>
      <c r="O107" s="357" t="str">
        <f t="shared" si="6"/>
        <v/>
      </c>
      <c r="P107" s="122" t="str">
        <f t="shared" si="7"/>
        <v/>
      </c>
      <c r="Q107" s="122" t="str">
        <f t="shared" si="8"/>
        <v/>
      </c>
      <c r="R107" s="340" t="str">
        <f t="shared" si="9"/>
        <v/>
      </c>
      <c r="S107" s="122" t="str">
        <f t="shared" si="10"/>
        <v/>
      </c>
      <c r="T107" s="130" t="str">
        <f t="shared" si="11"/>
        <v/>
      </c>
    </row>
    <row r="108" spans="1:20" x14ac:dyDescent="0.3">
      <c r="A108" s="325" t="s">
        <v>432</v>
      </c>
      <c r="B108" s="355" t="s">
        <v>512</v>
      </c>
      <c r="C108" s="355">
        <v>590</v>
      </c>
      <c r="D108" s="356">
        <v>587</v>
      </c>
      <c r="E108" s="355">
        <v>473</v>
      </c>
      <c r="F108" s="333">
        <v>80.2</v>
      </c>
      <c r="G108" s="333">
        <v>5.5</v>
      </c>
      <c r="H108" s="333">
        <v>80.5</v>
      </c>
      <c r="I108" s="333">
        <v>5.5</v>
      </c>
      <c r="J108" s="356">
        <v>451</v>
      </c>
      <c r="K108" s="333">
        <v>76.5</v>
      </c>
      <c r="L108" s="333">
        <v>5.9</v>
      </c>
      <c r="M108" s="334">
        <v>76.8</v>
      </c>
      <c r="N108" s="333">
        <v>5.9</v>
      </c>
      <c r="O108" s="357" t="str">
        <f t="shared" si="6"/>
        <v/>
      </c>
      <c r="P108" s="122" t="str">
        <f t="shared" si="7"/>
        <v/>
      </c>
      <c r="Q108" s="122" t="str">
        <f t="shared" si="8"/>
        <v/>
      </c>
      <c r="R108" s="340" t="str">
        <f t="shared" si="9"/>
        <v/>
      </c>
      <c r="S108" s="122" t="str">
        <f t="shared" si="10"/>
        <v/>
      </c>
      <c r="T108" s="130" t="str">
        <f t="shared" si="11"/>
        <v/>
      </c>
    </row>
    <row r="109" spans="1:20" x14ac:dyDescent="0.3">
      <c r="A109" s="325" t="s">
        <v>460</v>
      </c>
      <c r="B109" s="355" t="s">
        <v>431</v>
      </c>
      <c r="C109" s="355">
        <v>2157</v>
      </c>
      <c r="D109" s="356">
        <v>1975</v>
      </c>
      <c r="E109" s="355">
        <v>1398</v>
      </c>
      <c r="F109" s="333">
        <v>64.8</v>
      </c>
      <c r="G109" s="333">
        <v>3.5</v>
      </c>
      <c r="H109" s="333">
        <v>70.8</v>
      </c>
      <c r="I109" s="333">
        <v>3.5</v>
      </c>
      <c r="J109" s="356">
        <v>1297</v>
      </c>
      <c r="K109" s="333">
        <v>60.1</v>
      </c>
      <c r="L109" s="333">
        <v>3.6</v>
      </c>
      <c r="M109" s="334">
        <v>65.7</v>
      </c>
      <c r="N109" s="333">
        <v>3.7</v>
      </c>
      <c r="O109" s="357">
        <f t="shared" si="6"/>
        <v>0.65700000000000003</v>
      </c>
      <c r="P109" s="122">
        <f t="shared" si="7"/>
        <v>0.67377521613832858</v>
      </c>
      <c r="Q109" s="122">
        <f t="shared" si="8"/>
        <v>0.53400000000000003</v>
      </c>
      <c r="R109" s="340">
        <f t="shared" si="9"/>
        <v>0.53400000000000003</v>
      </c>
      <c r="S109" s="122">
        <f t="shared" si="10"/>
        <v>0.79254918733960644</v>
      </c>
      <c r="T109" s="130" t="str">
        <f t="shared" si="11"/>
        <v>Kansas</v>
      </c>
    </row>
    <row r="110" spans="1:20" x14ac:dyDescent="0.3">
      <c r="A110" s="325" t="s">
        <v>432</v>
      </c>
      <c r="B110" s="355" t="s">
        <v>508</v>
      </c>
      <c r="C110" s="355">
        <v>264</v>
      </c>
      <c r="D110" s="356">
        <v>240</v>
      </c>
      <c r="E110" s="355">
        <v>149</v>
      </c>
      <c r="F110" s="333">
        <v>56.5</v>
      </c>
      <c r="G110" s="333">
        <v>10.5</v>
      </c>
      <c r="H110" s="333">
        <v>62.3</v>
      </c>
      <c r="I110" s="333">
        <v>10.8</v>
      </c>
      <c r="J110" s="356">
        <v>128</v>
      </c>
      <c r="K110" s="333">
        <v>48.4</v>
      </c>
      <c r="L110" s="333">
        <v>10.6</v>
      </c>
      <c r="M110" s="334">
        <v>53.4</v>
      </c>
      <c r="N110" s="333">
        <v>11.1</v>
      </c>
      <c r="O110" s="357" t="str">
        <f t="shared" si="6"/>
        <v/>
      </c>
      <c r="P110" s="122" t="str">
        <f t="shared" si="7"/>
        <v/>
      </c>
      <c r="Q110" s="122" t="str">
        <f t="shared" si="8"/>
        <v/>
      </c>
      <c r="R110" s="340" t="str">
        <f t="shared" si="9"/>
        <v/>
      </c>
      <c r="S110" s="122" t="str">
        <f t="shared" si="10"/>
        <v/>
      </c>
      <c r="T110" s="130" t="str">
        <f t="shared" si="11"/>
        <v/>
      </c>
    </row>
    <row r="111" spans="1:20" x14ac:dyDescent="0.3">
      <c r="A111" s="325" t="s">
        <v>432</v>
      </c>
      <c r="B111" s="355" t="s">
        <v>509</v>
      </c>
      <c r="C111" s="355">
        <v>392</v>
      </c>
      <c r="D111" s="356">
        <v>331</v>
      </c>
      <c r="E111" s="355">
        <v>210</v>
      </c>
      <c r="F111" s="333">
        <v>53.5</v>
      </c>
      <c r="G111" s="333">
        <v>8.6999999999999993</v>
      </c>
      <c r="H111" s="333">
        <v>63.5</v>
      </c>
      <c r="I111" s="333">
        <v>9.1</v>
      </c>
      <c r="J111" s="356">
        <v>191</v>
      </c>
      <c r="K111" s="333">
        <v>48.7</v>
      </c>
      <c r="L111" s="333">
        <v>8.6999999999999993</v>
      </c>
      <c r="M111" s="334">
        <v>57.8</v>
      </c>
      <c r="N111" s="333">
        <v>9.4</v>
      </c>
      <c r="O111" s="357" t="str">
        <f t="shared" si="6"/>
        <v/>
      </c>
      <c r="P111" s="122" t="str">
        <f t="shared" si="7"/>
        <v/>
      </c>
      <c r="Q111" s="122" t="str">
        <f t="shared" si="8"/>
        <v/>
      </c>
      <c r="R111" s="340" t="str">
        <f t="shared" si="9"/>
        <v/>
      </c>
      <c r="S111" s="122" t="str">
        <f t="shared" si="10"/>
        <v/>
      </c>
      <c r="T111" s="130" t="str">
        <f t="shared" si="11"/>
        <v/>
      </c>
    </row>
    <row r="112" spans="1:20" x14ac:dyDescent="0.3">
      <c r="A112" s="325" t="s">
        <v>432</v>
      </c>
      <c r="B112" s="355" t="s">
        <v>510</v>
      </c>
      <c r="C112" s="355">
        <v>343</v>
      </c>
      <c r="D112" s="356">
        <v>304</v>
      </c>
      <c r="E112" s="355">
        <v>221</v>
      </c>
      <c r="F112" s="333">
        <v>64.400000000000006</v>
      </c>
      <c r="G112" s="333">
        <v>8.9</v>
      </c>
      <c r="H112" s="333">
        <v>72.599999999999994</v>
      </c>
      <c r="I112" s="333">
        <v>8.8000000000000007</v>
      </c>
      <c r="J112" s="356">
        <v>204</v>
      </c>
      <c r="K112" s="333">
        <v>59.4</v>
      </c>
      <c r="L112" s="333">
        <v>9.1</v>
      </c>
      <c r="M112" s="334">
        <v>67</v>
      </c>
      <c r="N112" s="333">
        <v>9.3000000000000007</v>
      </c>
      <c r="O112" s="357" t="str">
        <f t="shared" si="6"/>
        <v/>
      </c>
      <c r="P112" s="122" t="str">
        <f t="shared" si="7"/>
        <v/>
      </c>
      <c r="Q112" s="122" t="str">
        <f t="shared" si="8"/>
        <v/>
      </c>
      <c r="R112" s="340" t="str">
        <f t="shared" si="9"/>
        <v/>
      </c>
      <c r="S112" s="122" t="str">
        <f t="shared" si="10"/>
        <v/>
      </c>
      <c r="T112" s="130" t="str">
        <f t="shared" si="11"/>
        <v/>
      </c>
    </row>
    <row r="113" spans="1:20" x14ac:dyDescent="0.3">
      <c r="A113" s="325" t="s">
        <v>432</v>
      </c>
      <c r="B113" s="355" t="s">
        <v>511</v>
      </c>
      <c r="C113" s="355">
        <v>659</v>
      </c>
      <c r="D113" s="356">
        <v>607</v>
      </c>
      <c r="E113" s="355">
        <v>424</v>
      </c>
      <c r="F113" s="333">
        <v>64.400000000000006</v>
      </c>
      <c r="G113" s="333">
        <v>6.4</v>
      </c>
      <c r="H113" s="333">
        <v>69.900000000000006</v>
      </c>
      <c r="I113" s="333">
        <v>6.4</v>
      </c>
      <c r="J113" s="356">
        <v>392</v>
      </c>
      <c r="K113" s="333">
        <v>59.5</v>
      </c>
      <c r="L113" s="333">
        <v>6.6</v>
      </c>
      <c r="M113" s="334">
        <v>64.599999999999994</v>
      </c>
      <c r="N113" s="333">
        <v>6.7</v>
      </c>
      <c r="O113" s="357" t="str">
        <f t="shared" si="6"/>
        <v/>
      </c>
      <c r="P113" s="122" t="str">
        <f t="shared" si="7"/>
        <v/>
      </c>
      <c r="Q113" s="122" t="str">
        <f t="shared" si="8"/>
        <v/>
      </c>
      <c r="R113" s="340" t="str">
        <f t="shared" si="9"/>
        <v/>
      </c>
      <c r="S113" s="122" t="str">
        <f t="shared" si="10"/>
        <v/>
      </c>
      <c r="T113" s="130" t="str">
        <f t="shared" si="11"/>
        <v/>
      </c>
    </row>
    <row r="114" spans="1:20" x14ac:dyDescent="0.3">
      <c r="A114" s="325" t="s">
        <v>432</v>
      </c>
      <c r="B114" s="355" t="s">
        <v>512</v>
      </c>
      <c r="C114" s="355">
        <v>499</v>
      </c>
      <c r="D114" s="356">
        <v>493</v>
      </c>
      <c r="E114" s="355">
        <v>394</v>
      </c>
      <c r="F114" s="333">
        <v>78.900000000000006</v>
      </c>
      <c r="G114" s="333">
        <v>6.3</v>
      </c>
      <c r="H114" s="333">
        <v>79.900000000000006</v>
      </c>
      <c r="I114" s="333">
        <v>6.2</v>
      </c>
      <c r="J114" s="356">
        <v>382</v>
      </c>
      <c r="K114" s="333">
        <v>76.5</v>
      </c>
      <c r="L114" s="333">
        <v>6.5</v>
      </c>
      <c r="M114" s="334">
        <v>77.5</v>
      </c>
      <c r="N114" s="333">
        <v>6.5</v>
      </c>
      <c r="O114" s="357" t="str">
        <f t="shared" si="6"/>
        <v/>
      </c>
      <c r="P114" s="122" t="str">
        <f t="shared" si="7"/>
        <v/>
      </c>
      <c r="Q114" s="122" t="str">
        <f t="shared" si="8"/>
        <v/>
      </c>
      <c r="R114" s="340" t="str">
        <f t="shared" si="9"/>
        <v/>
      </c>
      <c r="S114" s="122" t="str">
        <f t="shared" si="10"/>
        <v/>
      </c>
      <c r="T114" s="130" t="str">
        <f t="shared" si="11"/>
        <v/>
      </c>
    </row>
    <row r="115" spans="1:20" x14ac:dyDescent="0.3">
      <c r="A115" s="325" t="s">
        <v>461</v>
      </c>
      <c r="B115" s="355" t="s">
        <v>431</v>
      </c>
      <c r="C115" s="355">
        <v>3384</v>
      </c>
      <c r="D115" s="356">
        <v>3227</v>
      </c>
      <c r="E115" s="355">
        <v>2450</v>
      </c>
      <c r="F115" s="333">
        <v>72.400000000000006</v>
      </c>
      <c r="G115" s="333">
        <v>3.2</v>
      </c>
      <c r="H115" s="333">
        <v>75.900000000000006</v>
      </c>
      <c r="I115" s="333">
        <v>3.1</v>
      </c>
      <c r="J115" s="356">
        <v>2210</v>
      </c>
      <c r="K115" s="333">
        <v>65.3</v>
      </c>
      <c r="L115" s="333">
        <v>3.4</v>
      </c>
      <c r="M115" s="334">
        <v>68.5</v>
      </c>
      <c r="N115" s="333">
        <v>3.4</v>
      </c>
      <c r="O115" s="357">
        <f t="shared" si="6"/>
        <v>0.68500000000000005</v>
      </c>
      <c r="P115" s="122">
        <f t="shared" si="7"/>
        <v>0.69321633479581501</v>
      </c>
      <c r="Q115" s="122">
        <f t="shared" si="8"/>
        <v>0.59299999999999997</v>
      </c>
      <c r="R115" s="340">
        <f t="shared" si="9"/>
        <v>0.59299999999999997</v>
      </c>
      <c r="S115" s="122">
        <f t="shared" si="10"/>
        <v>0.85543281402142157</v>
      </c>
      <c r="T115" s="130" t="str">
        <f t="shared" si="11"/>
        <v>Kentucky</v>
      </c>
    </row>
    <row r="116" spans="1:20" x14ac:dyDescent="0.3">
      <c r="A116" s="325" t="s">
        <v>432</v>
      </c>
      <c r="B116" s="355" t="s">
        <v>508</v>
      </c>
      <c r="C116" s="355">
        <v>281</v>
      </c>
      <c r="D116" s="356">
        <v>265</v>
      </c>
      <c r="E116" s="355">
        <v>172</v>
      </c>
      <c r="F116" s="333">
        <v>61.3</v>
      </c>
      <c r="G116" s="333">
        <v>12</v>
      </c>
      <c r="H116" s="333">
        <v>65.2</v>
      </c>
      <c r="I116" s="333">
        <v>12.1</v>
      </c>
      <c r="J116" s="356">
        <v>157</v>
      </c>
      <c r="K116" s="333">
        <v>55.8</v>
      </c>
      <c r="L116" s="333">
        <v>12.2</v>
      </c>
      <c r="M116" s="334">
        <v>59.3</v>
      </c>
      <c r="N116" s="333">
        <v>12.4</v>
      </c>
      <c r="O116" s="357" t="str">
        <f t="shared" si="6"/>
        <v/>
      </c>
      <c r="P116" s="122" t="str">
        <f t="shared" si="7"/>
        <v/>
      </c>
      <c r="Q116" s="122" t="str">
        <f t="shared" si="8"/>
        <v/>
      </c>
      <c r="R116" s="340" t="str">
        <f t="shared" si="9"/>
        <v/>
      </c>
      <c r="S116" s="122" t="str">
        <f t="shared" si="10"/>
        <v/>
      </c>
      <c r="T116" s="130" t="str">
        <f t="shared" si="11"/>
        <v/>
      </c>
    </row>
    <row r="117" spans="1:20" x14ac:dyDescent="0.3">
      <c r="A117" s="325" t="s">
        <v>432</v>
      </c>
      <c r="B117" s="355" t="s">
        <v>509</v>
      </c>
      <c r="C117" s="355">
        <v>570</v>
      </c>
      <c r="D117" s="356">
        <v>498</v>
      </c>
      <c r="E117" s="355">
        <v>330</v>
      </c>
      <c r="F117" s="333">
        <v>57.8</v>
      </c>
      <c r="G117" s="333">
        <v>8.5</v>
      </c>
      <c r="H117" s="333">
        <v>66.2</v>
      </c>
      <c r="I117" s="333">
        <v>8.6999999999999993</v>
      </c>
      <c r="J117" s="356">
        <v>271</v>
      </c>
      <c r="K117" s="333">
        <v>47.4</v>
      </c>
      <c r="L117" s="333">
        <v>8.6</v>
      </c>
      <c r="M117" s="334">
        <v>54.3</v>
      </c>
      <c r="N117" s="333">
        <v>9.1999999999999993</v>
      </c>
      <c r="O117" s="357" t="str">
        <f t="shared" si="6"/>
        <v/>
      </c>
      <c r="P117" s="122" t="str">
        <f t="shared" si="7"/>
        <v/>
      </c>
      <c r="Q117" s="122" t="str">
        <f t="shared" si="8"/>
        <v/>
      </c>
      <c r="R117" s="340" t="str">
        <f t="shared" si="9"/>
        <v/>
      </c>
      <c r="S117" s="122" t="str">
        <f t="shared" si="10"/>
        <v/>
      </c>
      <c r="T117" s="130" t="str">
        <f t="shared" si="11"/>
        <v/>
      </c>
    </row>
    <row r="118" spans="1:20" x14ac:dyDescent="0.3">
      <c r="A118" s="325" t="s">
        <v>432</v>
      </c>
      <c r="B118" s="355" t="s">
        <v>510</v>
      </c>
      <c r="C118" s="355">
        <v>640</v>
      </c>
      <c r="D118" s="356">
        <v>606</v>
      </c>
      <c r="E118" s="355">
        <v>479</v>
      </c>
      <c r="F118" s="333">
        <v>74.8</v>
      </c>
      <c r="G118" s="333">
        <v>7.1</v>
      </c>
      <c r="H118" s="333">
        <v>79</v>
      </c>
      <c r="I118" s="333">
        <v>6.8</v>
      </c>
      <c r="J118" s="356">
        <v>439</v>
      </c>
      <c r="K118" s="333">
        <v>68.599999999999994</v>
      </c>
      <c r="L118" s="333">
        <v>7.6</v>
      </c>
      <c r="M118" s="334">
        <v>72.5</v>
      </c>
      <c r="N118" s="333">
        <v>7.5</v>
      </c>
      <c r="O118" s="357" t="str">
        <f t="shared" si="6"/>
        <v/>
      </c>
      <c r="P118" s="122" t="str">
        <f t="shared" si="7"/>
        <v/>
      </c>
      <c r="Q118" s="122" t="str">
        <f t="shared" si="8"/>
        <v/>
      </c>
      <c r="R118" s="340" t="str">
        <f t="shared" si="9"/>
        <v/>
      </c>
      <c r="S118" s="122" t="str">
        <f t="shared" si="10"/>
        <v/>
      </c>
      <c r="T118" s="130" t="str">
        <f t="shared" si="11"/>
        <v/>
      </c>
    </row>
    <row r="119" spans="1:20" x14ac:dyDescent="0.3">
      <c r="A119" s="325" t="s">
        <v>432</v>
      </c>
      <c r="B119" s="355" t="s">
        <v>511</v>
      </c>
      <c r="C119" s="355">
        <v>1141</v>
      </c>
      <c r="D119" s="356">
        <v>1111</v>
      </c>
      <c r="E119" s="355">
        <v>874</v>
      </c>
      <c r="F119" s="333">
        <v>76.599999999999994</v>
      </c>
      <c r="G119" s="333">
        <v>5.2</v>
      </c>
      <c r="H119" s="333">
        <v>78.7</v>
      </c>
      <c r="I119" s="333">
        <v>5.0999999999999996</v>
      </c>
      <c r="J119" s="356">
        <v>787</v>
      </c>
      <c r="K119" s="333">
        <v>68.900000000000006</v>
      </c>
      <c r="L119" s="333">
        <v>5.6</v>
      </c>
      <c r="M119" s="334">
        <v>70.8</v>
      </c>
      <c r="N119" s="333">
        <v>5.6</v>
      </c>
      <c r="O119" s="357" t="str">
        <f t="shared" si="6"/>
        <v/>
      </c>
      <c r="P119" s="122" t="str">
        <f t="shared" si="7"/>
        <v/>
      </c>
      <c r="Q119" s="122" t="str">
        <f t="shared" si="8"/>
        <v/>
      </c>
      <c r="R119" s="340" t="str">
        <f t="shared" si="9"/>
        <v/>
      </c>
      <c r="S119" s="122" t="str">
        <f t="shared" si="10"/>
        <v/>
      </c>
      <c r="T119" s="130" t="str">
        <f t="shared" si="11"/>
        <v/>
      </c>
    </row>
    <row r="120" spans="1:20" x14ac:dyDescent="0.3">
      <c r="A120" s="325" t="s">
        <v>432</v>
      </c>
      <c r="B120" s="355" t="s">
        <v>512</v>
      </c>
      <c r="C120" s="355">
        <v>751</v>
      </c>
      <c r="D120" s="356">
        <v>748</v>
      </c>
      <c r="E120" s="355">
        <v>595</v>
      </c>
      <c r="F120" s="333">
        <v>79.2</v>
      </c>
      <c r="G120" s="333">
        <v>6.1</v>
      </c>
      <c r="H120" s="333">
        <v>79.5</v>
      </c>
      <c r="I120" s="333">
        <v>6.1</v>
      </c>
      <c r="J120" s="356">
        <v>557</v>
      </c>
      <c r="K120" s="333">
        <v>74.099999999999994</v>
      </c>
      <c r="L120" s="333">
        <v>6.6</v>
      </c>
      <c r="M120" s="334">
        <v>74.400000000000006</v>
      </c>
      <c r="N120" s="333">
        <v>6.6</v>
      </c>
      <c r="O120" s="357" t="str">
        <f t="shared" si="6"/>
        <v/>
      </c>
      <c r="P120" s="122" t="str">
        <f t="shared" si="7"/>
        <v/>
      </c>
      <c r="Q120" s="122" t="str">
        <f t="shared" si="8"/>
        <v/>
      </c>
      <c r="R120" s="340" t="str">
        <f t="shared" si="9"/>
        <v/>
      </c>
      <c r="S120" s="122" t="str">
        <f t="shared" si="10"/>
        <v/>
      </c>
      <c r="T120" s="130" t="str">
        <f t="shared" si="11"/>
        <v/>
      </c>
    </row>
    <row r="121" spans="1:20" x14ac:dyDescent="0.3">
      <c r="A121" s="325" t="s">
        <v>462</v>
      </c>
      <c r="B121" s="355" t="s">
        <v>431</v>
      </c>
      <c r="C121" s="355">
        <v>3438</v>
      </c>
      <c r="D121" s="356">
        <v>3299</v>
      </c>
      <c r="E121" s="355">
        <v>2286</v>
      </c>
      <c r="F121" s="333">
        <v>66.5</v>
      </c>
      <c r="G121" s="333">
        <v>3.2</v>
      </c>
      <c r="H121" s="333">
        <v>69.3</v>
      </c>
      <c r="I121" s="333">
        <v>3.2</v>
      </c>
      <c r="J121" s="356">
        <v>2041</v>
      </c>
      <c r="K121" s="333">
        <v>59.4</v>
      </c>
      <c r="L121" s="333">
        <v>3.3</v>
      </c>
      <c r="M121" s="334">
        <v>61.9</v>
      </c>
      <c r="N121" s="333">
        <v>3.3</v>
      </c>
      <c r="O121" s="357">
        <f t="shared" si="6"/>
        <v>0.61899999999999999</v>
      </c>
      <c r="P121" s="122">
        <f t="shared" si="7"/>
        <v>0.63810174120860363</v>
      </c>
      <c r="Q121" s="122">
        <f t="shared" si="8"/>
        <v>0.46899999999999997</v>
      </c>
      <c r="R121" s="340">
        <f t="shared" si="9"/>
        <v>0.46899999999999997</v>
      </c>
      <c r="S121" s="122">
        <f t="shared" si="10"/>
        <v>0.73499250936329585</v>
      </c>
      <c r="T121" s="130" t="str">
        <f t="shared" si="11"/>
        <v>Louisiana</v>
      </c>
    </row>
    <row r="122" spans="1:20" x14ac:dyDescent="0.3">
      <c r="A122" s="325" t="s">
        <v>432</v>
      </c>
      <c r="B122" s="355" t="s">
        <v>508</v>
      </c>
      <c r="C122" s="355">
        <v>389</v>
      </c>
      <c r="D122" s="356">
        <v>370</v>
      </c>
      <c r="E122" s="355">
        <v>207</v>
      </c>
      <c r="F122" s="333">
        <v>53.1</v>
      </c>
      <c r="G122" s="333">
        <v>10</v>
      </c>
      <c r="H122" s="333">
        <v>55.9</v>
      </c>
      <c r="I122" s="333">
        <v>10.199999999999999</v>
      </c>
      <c r="J122" s="356">
        <v>173</v>
      </c>
      <c r="K122" s="333">
        <v>44.5</v>
      </c>
      <c r="L122" s="333">
        <v>9.9</v>
      </c>
      <c r="M122" s="334">
        <v>46.9</v>
      </c>
      <c r="N122" s="333">
        <v>10.199999999999999</v>
      </c>
      <c r="O122" s="357" t="str">
        <f t="shared" si="6"/>
        <v/>
      </c>
      <c r="P122" s="122" t="str">
        <f t="shared" si="7"/>
        <v/>
      </c>
      <c r="Q122" s="122" t="str">
        <f t="shared" si="8"/>
        <v/>
      </c>
      <c r="R122" s="340" t="str">
        <f t="shared" si="9"/>
        <v/>
      </c>
      <c r="S122" s="122" t="str">
        <f t="shared" si="10"/>
        <v/>
      </c>
      <c r="T122" s="130" t="str">
        <f t="shared" si="11"/>
        <v/>
      </c>
    </row>
    <row r="123" spans="1:20" x14ac:dyDescent="0.3">
      <c r="A123" s="325" t="s">
        <v>432</v>
      </c>
      <c r="B123" s="355" t="s">
        <v>509</v>
      </c>
      <c r="C123" s="355">
        <v>598</v>
      </c>
      <c r="D123" s="356">
        <v>563</v>
      </c>
      <c r="E123" s="355">
        <v>358</v>
      </c>
      <c r="F123" s="333">
        <v>59.8</v>
      </c>
      <c r="G123" s="333">
        <v>7.9</v>
      </c>
      <c r="H123" s="333">
        <v>63.6</v>
      </c>
      <c r="I123" s="333">
        <v>8</v>
      </c>
      <c r="J123" s="356">
        <v>290</v>
      </c>
      <c r="K123" s="333">
        <v>48.5</v>
      </c>
      <c r="L123" s="333">
        <v>8.1</v>
      </c>
      <c r="M123" s="334">
        <v>51.5</v>
      </c>
      <c r="N123" s="333">
        <v>8.3000000000000007</v>
      </c>
      <c r="O123" s="357" t="str">
        <f t="shared" si="6"/>
        <v/>
      </c>
      <c r="P123" s="122" t="str">
        <f t="shared" si="7"/>
        <v/>
      </c>
      <c r="Q123" s="122" t="str">
        <f t="shared" si="8"/>
        <v/>
      </c>
      <c r="R123" s="340" t="str">
        <f t="shared" si="9"/>
        <v/>
      </c>
      <c r="S123" s="122" t="str">
        <f t="shared" si="10"/>
        <v/>
      </c>
      <c r="T123" s="130" t="str">
        <f t="shared" si="11"/>
        <v/>
      </c>
    </row>
    <row r="124" spans="1:20" x14ac:dyDescent="0.3">
      <c r="A124" s="325" t="s">
        <v>432</v>
      </c>
      <c r="B124" s="355" t="s">
        <v>510</v>
      </c>
      <c r="C124" s="355">
        <v>587</v>
      </c>
      <c r="D124" s="356">
        <v>563</v>
      </c>
      <c r="E124" s="355">
        <v>391</v>
      </c>
      <c r="F124" s="333">
        <v>66.7</v>
      </c>
      <c r="G124" s="333">
        <v>7.7</v>
      </c>
      <c r="H124" s="333">
        <v>69.5</v>
      </c>
      <c r="I124" s="333">
        <v>7.6</v>
      </c>
      <c r="J124" s="356">
        <v>356</v>
      </c>
      <c r="K124" s="333">
        <v>60.7</v>
      </c>
      <c r="L124" s="333">
        <v>7.9</v>
      </c>
      <c r="M124" s="334">
        <v>63.2</v>
      </c>
      <c r="N124" s="333">
        <v>8</v>
      </c>
      <c r="O124" s="357" t="str">
        <f t="shared" si="6"/>
        <v/>
      </c>
      <c r="P124" s="122" t="str">
        <f t="shared" si="7"/>
        <v/>
      </c>
      <c r="Q124" s="122" t="str">
        <f t="shared" si="8"/>
        <v/>
      </c>
      <c r="R124" s="340" t="str">
        <f t="shared" si="9"/>
        <v/>
      </c>
      <c r="S124" s="122" t="str">
        <f t="shared" si="10"/>
        <v/>
      </c>
      <c r="T124" s="130" t="str">
        <f t="shared" si="11"/>
        <v/>
      </c>
    </row>
    <row r="125" spans="1:20" x14ac:dyDescent="0.3">
      <c r="A125" s="325" t="s">
        <v>432</v>
      </c>
      <c r="B125" s="355" t="s">
        <v>511</v>
      </c>
      <c r="C125" s="355">
        <v>1089</v>
      </c>
      <c r="D125" s="356">
        <v>1043</v>
      </c>
      <c r="E125" s="355">
        <v>744</v>
      </c>
      <c r="F125" s="333">
        <v>68.3</v>
      </c>
      <c r="G125" s="333">
        <v>5.6</v>
      </c>
      <c r="H125" s="333">
        <v>71.3</v>
      </c>
      <c r="I125" s="333">
        <v>5.5</v>
      </c>
      <c r="J125" s="356">
        <v>688</v>
      </c>
      <c r="K125" s="333">
        <v>63.1</v>
      </c>
      <c r="L125" s="333">
        <v>5.8</v>
      </c>
      <c r="M125" s="334">
        <v>65.900000000000006</v>
      </c>
      <c r="N125" s="333">
        <v>5.8</v>
      </c>
      <c r="O125" s="357" t="str">
        <f t="shared" si="6"/>
        <v/>
      </c>
      <c r="P125" s="122" t="str">
        <f t="shared" si="7"/>
        <v/>
      </c>
      <c r="Q125" s="122" t="str">
        <f t="shared" si="8"/>
        <v/>
      </c>
      <c r="R125" s="340" t="str">
        <f t="shared" si="9"/>
        <v/>
      </c>
      <c r="S125" s="122" t="str">
        <f t="shared" si="10"/>
        <v/>
      </c>
      <c r="T125" s="130" t="str">
        <f t="shared" si="11"/>
        <v/>
      </c>
    </row>
    <row r="126" spans="1:20" x14ac:dyDescent="0.3">
      <c r="A126" s="325" t="s">
        <v>432</v>
      </c>
      <c r="B126" s="355" t="s">
        <v>512</v>
      </c>
      <c r="C126" s="355">
        <v>775</v>
      </c>
      <c r="D126" s="356">
        <v>760</v>
      </c>
      <c r="E126" s="355">
        <v>586</v>
      </c>
      <c r="F126" s="333">
        <v>75.7</v>
      </c>
      <c r="G126" s="333">
        <v>6.1</v>
      </c>
      <c r="H126" s="333">
        <v>77.099999999999994</v>
      </c>
      <c r="I126" s="333">
        <v>6</v>
      </c>
      <c r="J126" s="356">
        <v>535</v>
      </c>
      <c r="K126" s="333">
        <v>69</v>
      </c>
      <c r="L126" s="333">
        <v>6.5</v>
      </c>
      <c r="M126" s="334">
        <v>70.400000000000006</v>
      </c>
      <c r="N126" s="333">
        <v>6.5</v>
      </c>
      <c r="O126" s="357" t="str">
        <f t="shared" si="6"/>
        <v/>
      </c>
      <c r="P126" s="122" t="str">
        <f t="shared" si="7"/>
        <v/>
      </c>
      <c r="Q126" s="122" t="str">
        <f t="shared" si="8"/>
        <v/>
      </c>
      <c r="R126" s="340" t="str">
        <f t="shared" si="9"/>
        <v/>
      </c>
      <c r="S126" s="122" t="str">
        <f t="shared" si="10"/>
        <v/>
      </c>
      <c r="T126" s="130" t="str">
        <f t="shared" si="11"/>
        <v/>
      </c>
    </row>
    <row r="127" spans="1:20" x14ac:dyDescent="0.3">
      <c r="A127" s="325" t="s">
        <v>463</v>
      </c>
      <c r="B127" s="355" t="s">
        <v>431</v>
      </c>
      <c r="C127" s="355">
        <v>1087</v>
      </c>
      <c r="D127" s="356">
        <v>1075</v>
      </c>
      <c r="E127" s="355">
        <v>832</v>
      </c>
      <c r="F127" s="333">
        <v>76.5</v>
      </c>
      <c r="G127" s="333">
        <v>3.2</v>
      </c>
      <c r="H127" s="333">
        <v>77.400000000000006</v>
      </c>
      <c r="I127" s="333">
        <v>3.2</v>
      </c>
      <c r="J127" s="356">
        <v>766</v>
      </c>
      <c r="K127" s="333">
        <v>70.5</v>
      </c>
      <c r="L127" s="333">
        <v>3.4</v>
      </c>
      <c r="M127" s="334">
        <v>71.3</v>
      </c>
      <c r="N127" s="333">
        <v>3.4</v>
      </c>
      <c r="O127" s="357">
        <f t="shared" si="6"/>
        <v>0.71299999999999997</v>
      </c>
      <c r="P127" s="122">
        <f t="shared" si="7"/>
        <v>0.72052845528455289</v>
      </c>
      <c r="Q127" s="122">
        <f t="shared" si="8"/>
        <v>0.63100000000000001</v>
      </c>
      <c r="R127" s="340">
        <f t="shared" si="9"/>
        <v>0.63100000000000001</v>
      </c>
      <c r="S127" s="122">
        <f t="shared" si="10"/>
        <v>0.87574612129760221</v>
      </c>
      <c r="T127" s="130" t="str">
        <f t="shared" si="11"/>
        <v>Maine</v>
      </c>
    </row>
    <row r="128" spans="1:20" x14ac:dyDescent="0.3">
      <c r="A128" s="325" t="s">
        <v>432</v>
      </c>
      <c r="B128" s="355" t="s">
        <v>508</v>
      </c>
      <c r="C128" s="355">
        <v>93</v>
      </c>
      <c r="D128" s="356">
        <v>90</v>
      </c>
      <c r="E128" s="355">
        <v>60</v>
      </c>
      <c r="F128" s="333">
        <v>64.599999999999994</v>
      </c>
      <c r="G128" s="333">
        <v>12.3</v>
      </c>
      <c r="H128" s="333">
        <v>66.400000000000006</v>
      </c>
      <c r="I128" s="333">
        <v>12.3</v>
      </c>
      <c r="J128" s="356">
        <v>57</v>
      </c>
      <c r="K128" s="333">
        <v>61.4</v>
      </c>
      <c r="L128" s="333">
        <v>12.5</v>
      </c>
      <c r="M128" s="334">
        <v>63.1</v>
      </c>
      <c r="N128" s="333">
        <v>12.6</v>
      </c>
      <c r="O128" s="357" t="str">
        <f t="shared" si="6"/>
        <v/>
      </c>
      <c r="P128" s="122" t="str">
        <f t="shared" si="7"/>
        <v/>
      </c>
      <c r="Q128" s="122" t="str">
        <f t="shared" si="8"/>
        <v/>
      </c>
      <c r="R128" s="340" t="str">
        <f t="shared" si="9"/>
        <v/>
      </c>
      <c r="S128" s="122" t="str">
        <f t="shared" si="10"/>
        <v/>
      </c>
      <c r="T128" s="130" t="str">
        <f t="shared" si="11"/>
        <v/>
      </c>
    </row>
    <row r="129" spans="1:20" x14ac:dyDescent="0.3">
      <c r="A129" s="325" t="s">
        <v>432</v>
      </c>
      <c r="B129" s="355" t="s">
        <v>509</v>
      </c>
      <c r="C129" s="355">
        <v>158</v>
      </c>
      <c r="D129" s="356">
        <v>157</v>
      </c>
      <c r="E129" s="355">
        <v>116</v>
      </c>
      <c r="F129" s="333">
        <v>73.3</v>
      </c>
      <c r="G129" s="333">
        <v>8.6999999999999993</v>
      </c>
      <c r="H129" s="333">
        <v>74.099999999999994</v>
      </c>
      <c r="I129" s="333">
        <v>8.6999999999999993</v>
      </c>
      <c r="J129" s="356">
        <v>102</v>
      </c>
      <c r="K129" s="333">
        <v>64.3</v>
      </c>
      <c r="L129" s="333">
        <v>9.4</v>
      </c>
      <c r="M129" s="334">
        <v>65</v>
      </c>
      <c r="N129" s="333">
        <v>9.5</v>
      </c>
      <c r="O129" s="357" t="str">
        <f t="shared" si="6"/>
        <v/>
      </c>
      <c r="P129" s="122" t="str">
        <f t="shared" si="7"/>
        <v/>
      </c>
      <c r="Q129" s="122" t="str">
        <f t="shared" si="8"/>
        <v/>
      </c>
      <c r="R129" s="340" t="str">
        <f t="shared" si="9"/>
        <v/>
      </c>
      <c r="S129" s="122" t="str">
        <f t="shared" si="10"/>
        <v/>
      </c>
      <c r="T129" s="130" t="str">
        <f t="shared" si="11"/>
        <v/>
      </c>
    </row>
    <row r="130" spans="1:20" x14ac:dyDescent="0.3">
      <c r="A130" s="325" t="s">
        <v>432</v>
      </c>
      <c r="B130" s="355" t="s">
        <v>510</v>
      </c>
      <c r="C130" s="355">
        <v>170</v>
      </c>
      <c r="D130" s="356">
        <v>170</v>
      </c>
      <c r="E130" s="355">
        <v>136</v>
      </c>
      <c r="F130" s="333">
        <v>79.8</v>
      </c>
      <c r="G130" s="333">
        <v>7.6</v>
      </c>
      <c r="H130" s="333">
        <v>79.8</v>
      </c>
      <c r="I130" s="333">
        <v>7.6</v>
      </c>
      <c r="J130" s="356">
        <v>120</v>
      </c>
      <c r="K130" s="333">
        <v>70.8</v>
      </c>
      <c r="L130" s="333">
        <v>8.6</v>
      </c>
      <c r="M130" s="334">
        <v>70.8</v>
      </c>
      <c r="N130" s="333">
        <v>8.6</v>
      </c>
      <c r="O130" s="357" t="str">
        <f t="shared" si="6"/>
        <v/>
      </c>
      <c r="P130" s="122" t="str">
        <f t="shared" si="7"/>
        <v/>
      </c>
      <c r="Q130" s="122" t="str">
        <f t="shared" si="8"/>
        <v/>
      </c>
      <c r="R130" s="340" t="str">
        <f t="shared" si="9"/>
        <v/>
      </c>
      <c r="S130" s="122" t="str">
        <f t="shared" si="10"/>
        <v/>
      </c>
      <c r="T130" s="130" t="str">
        <f t="shared" si="11"/>
        <v/>
      </c>
    </row>
    <row r="131" spans="1:20" x14ac:dyDescent="0.3">
      <c r="A131" s="325" t="s">
        <v>432</v>
      </c>
      <c r="B131" s="355" t="s">
        <v>511</v>
      </c>
      <c r="C131" s="355">
        <v>367</v>
      </c>
      <c r="D131" s="356">
        <v>361</v>
      </c>
      <c r="E131" s="355">
        <v>285</v>
      </c>
      <c r="F131" s="333">
        <v>77.7</v>
      </c>
      <c r="G131" s="333">
        <v>5.4</v>
      </c>
      <c r="H131" s="333">
        <v>78.8</v>
      </c>
      <c r="I131" s="333">
        <v>5.3</v>
      </c>
      <c r="J131" s="356">
        <v>263</v>
      </c>
      <c r="K131" s="333">
        <v>71.7</v>
      </c>
      <c r="L131" s="333">
        <v>5.8</v>
      </c>
      <c r="M131" s="334">
        <v>72.7</v>
      </c>
      <c r="N131" s="333">
        <v>5.8</v>
      </c>
      <c r="O131" s="357" t="str">
        <f t="shared" si="6"/>
        <v/>
      </c>
      <c r="P131" s="122" t="str">
        <f t="shared" si="7"/>
        <v/>
      </c>
      <c r="Q131" s="122" t="str">
        <f t="shared" si="8"/>
        <v/>
      </c>
      <c r="R131" s="340" t="str">
        <f t="shared" si="9"/>
        <v/>
      </c>
      <c r="S131" s="122" t="str">
        <f t="shared" si="10"/>
        <v/>
      </c>
      <c r="T131" s="130" t="str">
        <f t="shared" si="11"/>
        <v/>
      </c>
    </row>
    <row r="132" spans="1:20" x14ac:dyDescent="0.3">
      <c r="A132" s="325" t="s">
        <v>432</v>
      </c>
      <c r="B132" s="355" t="s">
        <v>512</v>
      </c>
      <c r="C132" s="355">
        <v>300</v>
      </c>
      <c r="D132" s="356">
        <v>296</v>
      </c>
      <c r="E132" s="355">
        <v>236</v>
      </c>
      <c r="F132" s="333">
        <v>78.599999999999994</v>
      </c>
      <c r="G132" s="333">
        <v>5.9</v>
      </c>
      <c r="H132" s="333">
        <v>79.5</v>
      </c>
      <c r="I132" s="333">
        <v>5.8</v>
      </c>
      <c r="J132" s="356">
        <v>224</v>
      </c>
      <c r="K132" s="333">
        <v>74.900000000000006</v>
      </c>
      <c r="L132" s="333">
        <v>6.2</v>
      </c>
      <c r="M132" s="334">
        <v>75.7</v>
      </c>
      <c r="N132" s="333">
        <v>6.2</v>
      </c>
      <c r="O132" s="357" t="str">
        <f t="shared" si="6"/>
        <v/>
      </c>
      <c r="P132" s="122" t="str">
        <f t="shared" si="7"/>
        <v/>
      </c>
      <c r="Q132" s="122" t="str">
        <f t="shared" si="8"/>
        <v/>
      </c>
      <c r="R132" s="340" t="str">
        <f t="shared" si="9"/>
        <v/>
      </c>
      <c r="S132" s="122" t="str">
        <f t="shared" si="10"/>
        <v/>
      </c>
      <c r="T132" s="130" t="str">
        <f t="shared" si="11"/>
        <v/>
      </c>
    </row>
    <row r="133" spans="1:20" x14ac:dyDescent="0.3">
      <c r="A133" s="325" t="s">
        <v>464</v>
      </c>
      <c r="B133" s="355" t="s">
        <v>431</v>
      </c>
      <c r="C133" s="355">
        <v>4606</v>
      </c>
      <c r="D133" s="356">
        <v>4303</v>
      </c>
      <c r="E133" s="355">
        <v>3383</v>
      </c>
      <c r="F133" s="333">
        <v>73.400000000000006</v>
      </c>
      <c r="G133" s="333">
        <v>2.7</v>
      </c>
      <c r="H133" s="333">
        <v>78.599999999999994</v>
      </c>
      <c r="I133" s="333">
        <v>2.6</v>
      </c>
      <c r="J133" s="356">
        <v>3166</v>
      </c>
      <c r="K133" s="333">
        <v>68.7</v>
      </c>
      <c r="L133" s="333">
        <v>2.9</v>
      </c>
      <c r="M133" s="334">
        <v>73.599999999999994</v>
      </c>
      <c r="N133" s="333">
        <v>2.8</v>
      </c>
      <c r="O133" s="357">
        <f t="shared" si="6"/>
        <v>0.73599999999999999</v>
      </c>
      <c r="P133" s="122">
        <f t="shared" si="7"/>
        <v>0.73992576882290562</v>
      </c>
      <c r="Q133" s="122">
        <f t="shared" si="8"/>
        <v>0.70700000000000007</v>
      </c>
      <c r="R133" s="340">
        <f t="shared" si="9"/>
        <v>0.70700000000000007</v>
      </c>
      <c r="S133" s="122">
        <f t="shared" si="10"/>
        <v>0.95550125403081343</v>
      </c>
      <c r="T133" s="130" t="str">
        <f t="shared" si="11"/>
        <v>Maryland</v>
      </c>
    </row>
    <row r="134" spans="1:20" x14ac:dyDescent="0.3">
      <c r="A134" s="325" t="s">
        <v>432</v>
      </c>
      <c r="B134" s="355" t="s">
        <v>508</v>
      </c>
      <c r="C134" s="355">
        <v>573</v>
      </c>
      <c r="D134" s="356">
        <v>530</v>
      </c>
      <c r="E134" s="355">
        <v>413</v>
      </c>
      <c r="F134" s="333">
        <v>72</v>
      </c>
      <c r="G134" s="333">
        <v>7.8</v>
      </c>
      <c r="H134" s="333">
        <v>77.8</v>
      </c>
      <c r="I134" s="333">
        <v>7.5</v>
      </c>
      <c r="J134" s="356">
        <v>375</v>
      </c>
      <c r="K134" s="333">
        <v>65.400000000000006</v>
      </c>
      <c r="L134" s="333">
        <v>8.3000000000000007</v>
      </c>
      <c r="M134" s="334">
        <v>70.7</v>
      </c>
      <c r="N134" s="333">
        <v>8.3000000000000007</v>
      </c>
      <c r="O134" s="357" t="str">
        <f t="shared" si="6"/>
        <v/>
      </c>
      <c r="P134" s="122" t="str">
        <f t="shared" si="7"/>
        <v/>
      </c>
      <c r="Q134" s="122" t="str">
        <f t="shared" si="8"/>
        <v/>
      </c>
      <c r="R134" s="340" t="str">
        <f t="shared" si="9"/>
        <v/>
      </c>
      <c r="S134" s="122" t="str">
        <f t="shared" si="10"/>
        <v/>
      </c>
      <c r="T134" s="130" t="str">
        <f t="shared" si="11"/>
        <v/>
      </c>
    </row>
    <row r="135" spans="1:20" x14ac:dyDescent="0.3">
      <c r="A135" s="325" t="s">
        <v>432</v>
      </c>
      <c r="B135" s="355" t="s">
        <v>509</v>
      </c>
      <c r="C135" s="355">
        <v>754</v>
      </c>
      <c r="D135" s="356">
        <v>684</v>
      </c>
      <c r="E135" s="355">
        <v>517</v>
      </c>
      <c r="F135" s="333">
        <v>68.599999999999994</v>
      </c>
      <c r="G135" s="333">
        <v>7.1</v>
      </c>
      <c r="H135" s="333">
        <v>75.599999999999994</v>
      </c>
      <c r="I135" s="333">
        <v>6.9</v>
      </c>
      <c r="J135" s="356">
        <v>460</v>
      </c>
      <c r="K135" s="333">
        <v>61</v>
      </c>
      <c r="L135" s="333">
        <v>7.4</v>
      </c>
      <c r="M135" s="334">
        <v>67.3</v>
      </c>
      <c r="N135" s="333">
        <v>7.5</v>
      </c>
      <c r="O135" s="357" t="str">
        <f t="shared" si="6"/>
        <v/>
      </c>
      <c r="P135" s="122" t="str">
        <f t="shared" si="7"/>
        <v/>
      </c>
      <c r="Q135" s="122" t="str">
        <f t="shared" si="8"/>
        <v/>
      </c>
      <c r="R135" s="340" t="str">
        <f t="shared" si="9"/>
        <v/>
      </c>
      <c r="S135" s="122" t="str">
        <f t="shared" si="10"/>
        <v/>
      </c>
      <c r="T135" s="130" t="str">
        <f t="shared" si="11"/>
        <v/>
      </c>
    </row>
    <row r="136" spans="1:20" x14ac:dyDescent="0.3">
      <c r="A136" s="325" t="s">
        <v>432</v>
      </c>
      <c r="B136" s="355" t="s">
        <v>510</v>
      </c>
      <c r="C136" s="355">
        <v>726</v>
      </c>
      <c r="D136" s="356">
        <v>655</v>
      </c>
      <c r="E136" s="355">
        <v>534</v>
      </c>
      <c r="F136" s="333">
        <v>73.5</v>
      </c>
      <c r="G136" s="333">
        <v>6.8</v>
      </c>
      <c r="H136" s="333">
        <v>81.5</v>
      </c>
      <c r="I136" s="333">
        <v>6.3</v>
      </c>
      <c r="J136" s="356">
        <v>498</v>
      </c>
      <c r="K136" s="333">
        <v>68.599999999999994</v>
      </c>
      <c r="L136" s="333">
        <v>7.2</v>
      </c>
      <c r="M136" s="334">
        <v>76</v>
      </c>
      <c r="N136" s="333">
        <v>7</v>
      </c>
      <c r="O136" s="357" t="str">
        <f t="shared" ref="O136:O199" si="12">IF(A136&lt;&gt;"",M136/100,"")</f>
        <v/>
      </c>
      <c r="P136" s="122" t="str">
        <f t="shared" ref="P136:P199" si="13">IF(A136&lt;&gt;"",SUM(J138:J141)/SUM(D138:D141),"")</f>
        <v/>
      </c>
      <c r="Q136" s="122" t="str">
        <f t="shared" ref="Q136:Q199" si="14">IF(A136&lt;&gt;"",IF(M137&lt;&gt;"B",M137/100,"B"),"")</f>
        <v/>
      </c>
      <c r="R136" s="340" t="str">
        <f t="shared" ref="R136:R199" si="15">IF(Q136="B",J137/D137,Q136)</f>
        <v/>
      </c>
      <c r="S136" s="122" t="str">
        <f t="shared" ref="S136:S199" si="16">IF(A136&lt;&gt;"",R136/P136,"")</f>
        <v/>
      </c>
      <c r="T136" s="130" t="str">
        <f t="shared" ref="T136:T199" si="17">PROPER(A136)</f>
        <v/>
      </c>
    </row>
    <row r="137" spans="1:20" x14ac:dyDescent="0.3">
      <c r="A137" s="325" t="s">
        <v>432</v>
      </c>
      <c r="B137" s="355" t="s">
        <v>511</v>
      </c>
      <c r="C137" s="355">
        <v>1542</v>
      </c>
      <c r="D137" s="356">
        <v>1447</v>
      </c>
      <c r="E137" s="355">
        <v>1125</v>
      </c>
      <c r="F137" s="333">
        <v>72.900000000000006</v>
      </c>
      <c r="G137" s="333">
        <v>4.7</v>
      </c>
      <c r="H137" s="333">
        <v>77.7</v>
      </c>
      <c r="I137" s="333">
        <v>4.5999999999999996</v>
      </c>
      <c r="J137" s="356">
        <v>1080</v>
      </c>
      <c r="K137" s="333">
        <v>70</v>
      </c>
      <c r="L137" s="333">
        <v>4.9000000000000004</v>
      </c>
      <c r="M137" s="334">
        <v>74.599999999999994</v>
      </c>
      <c r="N137" s="333">
        <v>4.8</v>
      </c>
      <c r="O137" s="357" t="str">
        <f t="shared" si="12"/>
        <v/>
      </c>
      <c r="P137" s="122" t="str">
        <f t="shared" si="13"/>
        <v/>
      </c>
      <c r="Q137" s="122" t="str">
        <f t="shared" si="14"/>
        <v/>
      </c>
      <c r="R137" s="340" t="str">
        <f t="shared" si="15"/>
        <v/>
      </c>
      <c r="S137" s="122" t="str">
        <f t="shared" si="16"/>
        <v/>
      </c>
      <c r="T137" s="130" t="str">
        <f t="shared" si="17"/>
        <v/>
      </c>
    </row>
    <row r="138" spans="1:20" x14ac:dyDescent="0.3">
      <c r="A138" s="325" t="s">
        <v>432</v>
      </c>
      <c r="B138" s="355" t="s">
        <v>512</v>
      </c>
      <c r="C138" s="355">
        <v>1010</v>
      </c>
      <c r="D138" s="356">
        <v>986</v>
      </c>
      <c r="E138" s="355">
        <v>794</v>
      </c>
      <c r="F138" s="333">
        <v>78.599999999999994</v>
      </c>
      <c r="G138" s="333">
        <v>5.4</v>
      </c>
      <c r="H138" s="333">
        <v>80.5</v>
      </c>
      <c r="I138" s="333">
        <v>5.3</v>
      </c>
      <c r="J138" s="356">
        <v>753</v>
      </c>
      <c r="K138" s="333">
        <v>74.5</v>
      </c>
      <c r="L138" s="333">
        <v>5.7</v>
      </c>
      <c r="M138" s="334">
        <v>76.400000000000006</v>
      </c>
      <c r="N138" s="333">
        <v>5.6</v>
      </c>
      <c r="O138" s="357" t="str">
        <f t="shared" si="12"/>
        <v/>
      </c>
      <c r="P138" s="122" t="str">
        <f t="shared" si="13"/>
        <v/>
      </c>
      <c r="Q138" s="122" t="str">
        <f t="shared" si="14"/>
        <v/>
      </c>
      <c r="R138" s="340" t="str">
        <f t="shared" si="15"/>
        <v/>
      </c>
      <c r="S138" s="122" t="str">
        <f t="shared" si="16"/>
        <v/>
      </c>
      <c r="T138" s="130" t="str">
        <f t="shared" si="17"/>
        <v/>
      </c>
    </row>
    <row r="139" spans="1:20" x14ac:dyDescent="0.3">
      <c r="A139" s="325" t="s">
        <v>465</v>
      </c>
      <c r="B139" s="355" t="s">
        <v>431</v>
      </c>
      <c r="C139" s="355">
        <v>5514</v>
      </c>
      <c r="D139" s="356">
        <v>4897</v>
      </c>
      <c r="E139" s="355">
        <v>3546</v>
      </c>
      <c r="F139" s="333">
        <v>64.3</v>
      </c>
      <c r="G139" s="333">
        <v>2.6</v>
      </c>
      <c r="H139" s="333">
        <v>72.400000000000006</v>
      </c>
      <c r="I139" s="333">
        <v>2.6</v>
      </c>
      <c r="J139" s="356">
        <v>3249</v>
      </c>
      <c r="K139" s="333">
        <v>58.9</v>
      </c>
      <c r="L139" s="333">
        <v>2.7</v>
      </c>
      <c r="M139" s="334">
        <v>66.3</v>
      </c>
      <c r="N139" s="333">
        <v>2.7</v>
      </c>
      <c r="O139" s="357">
        <f t="shared" si="12"/>
        <v>0.66299999999999992</v>
      </c>
      <c r="P139" s="122">
        <f t="shared" si="13"/>
        <v>0.6750959584556333</v>
      </c>
      <c r="Q139" s="122">
        <f t="shared" si="14"/>
        <v>0.55200000000000005</v>
      </c>
      <c r="R139" s="340">
        <f t="shared" si="15"/>
        <v>0.55200000000000005</v>
      </c>
      <c r="S139" s="122">
        <f t="shared" si="16"/>
        <v>0.81766153846153855</v>
      </c>
      <c r="T139" s="130" t="str">
        <f t="shared" si="17"/>
        <v>Massachusetts</v>
      </c>
    </row>
    <row r="140" spans="1:20" x14ac:dyDescent="0.3">
      <c r="A140" s="325" t="s">
        <v>432</v>
      </c>
      <c r="B140" s="355" t="s">
        <v>508</v>
      </c>
      <c r="C140" s="355">
        <v>562</v>
      </c>
      <c r="D140" s="356">
        <v>469</v>
      </c>
      <c r="E140" s="355">
        <v>303</v>
      </c>
      <c r="F140" s="333">
        <v>54</v>
      </c>
      <c r="G140" s="333">
        <v>8.6</v>
      </c>
      <c r="H140" s="333">
        <v>64.7</v>
      </c>
      <c r="I140" s="333">
        <v>9</v>
      </c>
      <c r="J140" s="356">
        <v>259</v>
      </c>
      <c r="K140" s="333">
        <v>46.1</v>
      </c>
      <c r="L140" s="333">
        <v>8.6</v>
      </c>
      <c r="M140" s="334">
        <v>55.2</v>
      </c>
      <c r="N140" s="333">
        <v>9.3000000000000007</v>
      </c>
      <c r="O140" s="357" t="str">
        <f t="shared" si="12"/>
        <v/>
      </c>
      <c r="P140" s="122" t="str">
        <f t="shared" si="13"/>
        <v/>
      </c>
      <c r="Q140" s="122" t="str">
        <f t="shared" si="14"/>
        <v/>
      </c>
      <c r="R140" s="340" t="str">
        <f t="shared" si="15"/>
        <v/>
      </c>
      <c r="S140" s="122" t="str">
        <f t="shared" si="16"/>
        <v/>
      </c>
      <c r="T140" s="130" t="str">
        <f t="shared" si="17"/>
        <v/>
      </c>
    </row>
    <row r="141" spans="1:20" x14ac:dyDescent="0.3">
      <c r="A141" s="325" t="s">
        <v>432</v>
      </c>
      <c r="B141" s="355" t="s">
        <v>509</v>
      </c>
      <c r="C141" s="355">
        <v>1142</v>
      </c>
      <c r="D141" s="356">
        <v>939</v>
      </c>
      <c r="E141" s="355">
        <v>647</v>
      </c>
      <c r="F141" s="333">
        <v>56.7</v>
      </c>
      <c r="G141" s="333">
        <v>6</v>
      </c>
      <c r="H141" s="333">
        <v>68.900000000000006</v>
      </c>
      <c r="I141" s="333">
        <v>6.1</v>
      </c>
      <c r="J141" s="356">
        <v>566</v>
      </c>
      <c r="K141" s="333">
        <v>49.6</v>
      </c>
      <c r="L141" s="333">
        <v>6</v>
      </c>
      <c r="M141" s="334">
        <v>60.3</v>
      </c>
      <c r="N141" s="333">
        <v>6.5</v>
      </c>
      <c r="O141" s="357" t="str">
        <f t="shared" si="12"/>
        <v/>
      </c>
      <c r="P141" s="122" t="str">
        <f t="shared" si="13"/>
        <v/>
      </c>
      <c r="Q141" s="122" t="str">
        <f t="shared" si="14"/>
        <v/>
      </c>
      <c r="R141" s="340" t="str">
        <f t="shared" si="15"/>
        <v/>
      </c>
      <c r="S141" s="122" t="str">
        <f t="shared" si="16"/>
        <v/>
      </c>
      <c r="T141" s="130" t="str">
        <f t="shared" si="17"/>
        <v/>
      </c>
    </row>
    <row r="142" spans="1:20" x14ac:dyDescent="0.3">
      <c r="A142" s="325" t="s">
        <v>432</v>
      </c>
      <c r="B142" s="355" t="s">
        <v>510</v>
      </c>
      <c r="C142" s="355">
        <v>830</v>
      </c>
      <c r="D142" s="356">
        <v>696</v>
      </c>
      <c r="E142" s="355">
        <v>492</v>
      </c>
      <c r="F142" s="333">
        <v>59.2</v>
      </c>
      <c r="G142" s="333">
        <v>6.9</v>
      </c>
      <c r="H142" s="333">
        <v>70.599999999999994</v>
      </c>
      <c r="I142" s="333">
        <v>7</v>
      </c>
      <c r="J142" s="356">
        <v>433</v>
      </c>
      <c r="K142" s="333">
        <v>52.2</v>
      </c>
      <c r="L142" s="333">
        <v>7.1</v>
      </c>
      <c r="M142" s="334">
        <v>62.2</v>
      </c>
      <c r="N142" s="333">
        <v>7.5</v>
      </c>
      <c r="O142" s="357" t="str">
        <f t="shared" si="12"/>
        <v/>
      </c>
      <c r="P142" s="122" t="str">
        <f t="shared" si="13"/>
        <v/>
      </c>
      <c r="Q142" s="122" t="str">
        <f t="shared" si="14"/>
        <v/>
      </c>
      <c r="R142" s="340" t="str">
        <f t="shared" si="15"/>
        <v/>
      </c>
      <c r="S142" s="122" t="str">
        <f t="shared" si="16"/>
        <v/>
      </c>
      <c r="T142" s="130" t="str">
        <f t="shared" si="17"/>
        <v/>
      </c>
    </row>
    <row r="143" spans="1:20" x14ac:dyDescent="0.3">
      <c r="A143" s="325" t="s">
        <v>432</v>
      </c>
      <c r="B143" s="355" t="s">
        <v>511</v>
      </c>
      <c r="C143" s="355">
        <v>1845</v>
      </c>
      <c r="D143" s="356">
        <v>1713</v>
      </c>
      <c r="E143" s="355">
        <v>1247</v>
      </c>
      <c r="F143" s="333">
        <v>67.599999999999994</v>
      </c>
      <c r="G143" s="333">
        <v>4.4000000000000004</v>
      </c>
      <c r="H143" s="333">
        <v>72.8</v>
      </c>
      <c r="I143" s="333">
        <v>4.4000000000000004</v>
      </c>
      <c r="J143" s="356">
        <v>1171</v>
      </c>
      <c r="K143" s="333">
        <v>63.4</v>
      </c>
      <c r="L143" s="333">
        <v>4.5999999999999996</v>
      </c>
      <c r="M143" s="334">
        <v>68.3</v>
      </c>
      <c r="N143" s="333">
        <v>4.5999999999999996</v>
      </c>
      <c r="O143" s="357" t="str">
        <f t="shared" si="12"/>
        <v/>
      </c>
      <c r="P143" s="122" t="str">
        <f t="shared" si="13"/>
        <v/>
      </c>
      <c r="Q143" s="122" t="str">
        <f t="shared" si="14"/>
        <v/>
      </c>
      <c r="R143" s="340" t="str">
        <f t="shared" si="15"/>
        <v/>
      </c>
      <c r="S143" s="122" t="str">
        <f t="shared" si="16"/>
        <v/>
      </c>
      <c r="T143" s="130" t="str">
        <f t="shared" si="17"/>
        <v/>
      </c>
    </row>
    <row r="144" spans="1:20" x14ac:dyDescent="0.3">
      <c r="A144" s="325" t="s">
        <v>432</v>
      </c>
      <c r="B144" s="355" t="s">
        <v>512</v>
      </c>
      <c r="C144" s="355">
        <v>1135</v>
      </c>
      <c r="D144" s="356">
        <v>1081</v>
      </c>
      <c r="E144" s="355">
        <v>857</v>
      </c>
      <c r="F144" s="333">
        <v>75.5</v>
      </c>
      <c r="G144" s="333">
        <v>5.2</v>
      </c>
      <c r="H144" s="333">
        <v>79.2</v>
      </c>
      <c r="I144" s="333">
        <v>5</v>
      </c>
      <c r="J144" s="356">
        <v>820</v>
      </c>
      <c r="K144" s="333">
        <v>72.2</v>
      </c>
      <c r="L144" s="333">
        <v>5.4</v>
      </c>
      <c r="M144" s="334">
        <v>75.8</v>
      </c>
      <c r="N144" s="333">
        <v>5.3</v>
      </c>
      <c r="O144" s="357" t="str">
        <f t="shared" si="12"/>
        <v/>
      </c>
      <c r="P144" s="122" t="str">
        <f t="shared" si="13"/>
        <v/>
      </c>
      <c r="Q144" s="122" t="str">
        <f t="shared" si="14"/>
        <v/>
      </c>
      <c r="R144" s="340" t="str">
        <f t="shared" si="15"/>
        <v/>
      </c>
      <c r="S144" s="122" t="str">
        <f t="shared" si="16"/>
        <v/>
      </c>
      <c r="T144" s="130" t="str">
        <f t="shared" si="17"/>
        <v/>
      </c>
    </row>
    <row r="145" spans="1:20" x14ac:dyDescent="0.3">
      <c r="A145" s="325" t="s">
        <v>466</v>
      </c>
      <c r="B145" s="355" t="s">
        <v>431</v>
      </c>
      <c r="C145" s="355">
        <v>7790</v>
      </c>
      <c r="D145" s="356">
        <v>7467</v>
      </c>
      <c r="E145" s="355">
        <v>5513</v>
      </c>
      <c r="F145" s="333">
        <v>70.8</v>
      </c>
      <c r="G145" s="333">
        <v>2.1</v>
      </c>
      <c r="H145" s="333">
        <v>73.8</v>
      </c>
      <c r="I145" s="333">
        <v>2.1</v>
      </c>
      <c r="J145" s="356">
        <v>4994</v>
      </c>
      <c r="K145" s="333">
        <v>64.099999999999994</v>
      </c>
      <c r="L145" s="333">
        <v>2.2000000000000002</v>
      </c>
      <c r="M145" s="334">
        <v>66.900000000000006</v>
      </c>
      <c r="N145" s="333">
        <v>2.2000000000000002</v>
      </c>
      <c r="O145" s="357">
        <f t="shared" si="12"/>
        <v>0.66900000000000004</v>
      </c>
      <c r="P145" s="122">
        <f t="shared" si="13"/>
        <v>0.68768996960486317</v>
      </c>
      <c r="Q145" s="122">
        <f t="shared" si="14"/>
        <v>0.52900000000000003</v>
      </c>
      <c r="R145" s="340">
        <f t="shared" si="15"/>
        <v>0.52900000000000003</v>
      </c>
      <c r="S145" s="122">
        <f t="shared" si="16"/>
        <v>0.76924198895027629</v>
      </c>
      <c r="T145" s="130" t="str">
        <f t="shared" si="17"/>
        <v>Michigan</v>
      </c>
    </row>
    <row r="146" spans="1:20" x14ac:dyDescent="0.3">
      <c r="A146" s="325" t="s">
        <v>432</v>
      </c>
      <c r="B146" s="355" t="s">
        <v>508</v>
      </c>
      <c r="C146" s="355">
        <v>932</v>
      </c>
      <c r="D146" s="356">
        <v>887</v>
      </c>
      <c r="E146" s="355">
        <v>546</v>
      </c>
      <c r="F146" s="333">
        <v>58.5</v>
      </c>
      <c r="G146" s="333">
        <v>6.6</v>
      </c>
      <c r="H146" s="333">
        <v>61.5</v>
      </c>
      <c r="I146" s="333">
        <v>6.7</v>
      </c>
      <c r="J146" s="356">
        <v>469</v>
      </c>
      <c r="K146" s="333">
        <v>50.3</v>
      </c>
      <c r="L146" s="333">
        <v>6.7</v>
      </c>
      <c r="M146" s="334">
        <v>52.9</v>
      </c>
      <c r="N146" s="333">
        <v>6.9</v>
      </c>
      <c r="O146" s="357" t="str">
        <f t="shared" si="12"/>
        <v/>
      </c>
      <c r="P146" s="122" t="str">
        <f t="shared" si="13"/>
        <v/>
      </c>
      <c r="Q146" s="122" t="str">
        <f t="shared" si="14"/>
        <v/>
      </c>
      <c r="R146" s="340" t="str">
        <f t="shared" si="15"/>
        <v/>
      </c>
      <c r="S146" s="122" t="str">
        <f t="shared" si="16"/>
        <v/>
      </c>
      <c r="T146" s="130" t="str">
        <f t="shared" si="17"/>
        <v/>
      </c>
    </row>
    <row r="147" spans="1:20" x14ac:dyDescent="0.3">
      <c r="A147" s="325" t="s">
        <v>432</v>
      </c>
      <c r="B147" s="355" t="s">
        <v>509</v>
      </c>
      <c r="C147" s="355">
        <v>1344</v>
      </c>
      <c r="D147" s="356">
        <v>1257</v>
      </c>
      <c r="E147" s="355">
        <v>910</v>
      </c>
      <c r="F147" s="333">
        <v>67.8</v>
      </c>
      <c r="G147" s="333">
        <v>5.2</v>
      </c>
      <c r="H147" s="333">
        <v>72.400000000000006</v>
      </c>
      <c r="I147" s="333">
        <v>5.2</v>
      </c>
      <c r="J147" s="356">
        <v>777</v>
      </c>
      <c r="K147" s="333">
        <v>57.8</v>
      </c>
      <c r="L147" s="333">
        <v>5.5</v>
      </c>
      <c r="M147" s="334">
        <v>61.8</v>
      </c>
      <c r="N147" s="333">
        <v>5.6</v>
      </c>
      <c r="O147" s="357" t="str">
        <f t="shared" si="12"/>
        <v/>
      </c>
      <c r="P147" s="122" t="str">
        <f t="shared" si="13"/>
        <v/>
      </c>
      <c r="Q147" s="122" t="str">
        <f t="shared" si="14"/>
        <v/>
      </c>
      <c r="R147" s="340" t="str">
        <f t="shared" si="15"/>
        <v/>
      </c>
      <c r="S147" s="122" t="str">
        <f t="shared" si="16"/>
        <v/>
      </c>
      <c r="T147" s="130" t="str">
        <f t="shared" si="17"/>
        <v/>
      </c>
    </row>
    <row r="148" spans="1:20" x14ac:dyDescent="0.3">
      <c r="A148" s="325" t="s">
        <v>432</v>
      </c>
      <c r="B148" s="355" t="s">
        <v>510</v>
      </c>
      <c r="C148" s="355">
        <v>1130</v>
      </c>
      <c r="D148" s="356">
        <v>1063</v>
      </c>
      <c r="E148" s="355">
        <v>764</v>
      </c>
      <c r="F148" s="333">
        <v>67.599999999999994</v>
      </c>
      <c r="G148" s="333">
        <v>5.7</v>
      </c>
      <c r="H148" s="333">
        <v>71.8</v>
      </c>
      <c r="I148" s="333">
        <v>5.7</v>
      </c>
      <c r="J148" s="356">
        <v>666</v>
      </c>
      <c r="K148" s="333">
        <v>58.9</v>
      </c>
      <c r="L148" s="333">
        <v>6</v>
      </c>
      <c r="M148" s="334">
        <v>62.6</v>
      </c>
      <c r="N148" s="333">
        <v>6.1</v>
      </c>
      <c r="O148" s="357" t="str">
        <f t="shared" si="12"/>
        <v/>
      </c>
      <c r="P148" s="122" t="str">
        <f t="shared" si="13"/>
        <v/>
      </c>
      <c r="Q148" s="122" t="str">
        <f t="shared" si="14"/>
        <v/>
      </c>
      <c r="R148" s="340" t="str">
        <f t="shared" si="15"/>
        <v/>
      </c>
      <c r="S148" s="122" t="str">
        <f t="shared" si="16"/>
        <v/>
      </c>
      <c r="T148" s="130" t="str">
        <f t="shared" si="17"/>
        <v/>
      </c>
    </row>
    <row r="149" spans="1:20" x14ac:dyDescent="0.3">
      <c r="A149" s="325" t="s">
        <v>432</v>
      </c>
      <c r="B149" s="355" t="s">
        <v>511</v>
      </c>
      <c r="C149" s="355">
        <v>2663</v>
      </c>
      <c r="D149" s="356">
        <v>2547</v>
      </c>
      <c r="E149" s="355">
        <v>1969</v>
      </c>
      <c r="F149" s="333">
        <v>74</v>
      </c>
      <c r="G149" s="333">
        <v>3.5</v>
      </c>
      <c r="H149" s="333">
        <v>77.3</v>
      </c>
      <c r="I149" s="333">
        <v>3.4</v>
      </c>
      <c r="J149" s="356">
        <v>1798</v>
      </c>
      <c r="K149" s="333">
        <v>67.5</v>
      </c>
      <c r="L149" s="333">
        <v>3.7</v>
      </c>
      <c r="M149" s="334">
        <v>70.599999999999994</v>
      </c>
      <c r="N149" s="333">
        <v>3.7</v>
      </c>
      <c r="O149" s="357" t="str">
        <f t="shared" si="12"/>
        <v/>
      </c>
      <c r="P149" s="122" t="str">
        <f t="shared" si="13"/>
        <v/>
      </c>
      <c r="Q149" s="122" t="str">
        <f t="shared" si="14"/>
        <v/>
      </c>
      <c r="R149" s="340" t="str">
        <f t="shared" si="15"/>
        <v/>
      </c>
      <c r="S149" s="122" t="str">
        <f t="shared" si="16"/>
        <v/>
      </c>
      <c r="T149" s="130" t="str">
        <f t="shared" si="17"/>
        <v/>
      </c>
    </row>
    <row r="150" spans="1:20" x14ac:dyDescent="0.3">
      <c r="A150" s="325" t="s">
        <v>432</v>
      </c>
      <c r="B150" s="355" t="s">
        <v>512</v>
      </c>
      <c r="C150" s="355">
        <v>1721</v>
      </c>
      <c r="D150" s="356">
        <v>1713</v>
      </c>
      <c r="E150" s="355">
        <v>1324</v>
      </c>
      <c r="F150" s="333">
        <v>76.900000000000006</v>
      </c>
      <c r="G150" s="333">
        <v>4.2</v>
      </c>
      <c r="H150" s="333">
        <v>77.3</v>
      </c>
      <c r="I150" s="333">
        <v>4.2</v>
      </c>
      <c r="J150" s="356">
        <v>1284</v>
      </c>
      <c r="K150" s="333">
        <v>74.599999999999994</v>
      </c>
      <c r="L150" s="333">
        <v>4.3</v>
      </c>
      <c r="M150" s="334">
        <v>75</v>
      </c>
      <c r="N150" s="333">
        <v>4.3</v>
      </c>
      <c r="O150" s="357" t="str">
        <f t="shared" si="12"/>
        <v/>
      </c>
      <c r="P150" s="122" t="str">
        <f t="shared" si="13"/>
        <v/>
      </c>
      <c r="Q150" s="122" t="str">
        <f t="shared" si="14"/>
        <v/>
      </c>
      <c r="R150" s="340" t="str">
        <f t="shared" si="15"/>
        <v/>
      </c>
      <c r="S150" s="122" t="str">
        <f t="shared" si="16"/>
        <v/>
      </c>
      <c r="T150" s="130" t="str">
        <f t="shared" si="17"/>
        <v/>
      </c>
    </row>
    <row r="151" spans="1:20" x14ac:dyDescent="0.3">
      <c r="A151" s="325" t="s">
        <v>467</v>
      </c>
      <c r="B151" s="355" t="s">
        <v>431</v>
      </c>
      <c r="C151" s="355">
        <v>4339</v>
      </c>
      <c r="D151" s="356">
        <v>4142</v>
      </c>
      <c r="E151" s="355">
        <v>3436</v>
      </c>
      <c r="F151" s="333">
        <v>79.2</v>
      </c>
      <c r="G151" s="333">
        <v>2.5</v>
      </c>
      <c r="H151" s="333">
        <v>82.9</v>
      </c>
      <c r="I151" s="333">
        <v>2.4</v>
      </c>
      <c r="J151" s="356">
        <v>3225</v>
      </c>
      <c r="K151" s="333">
        <v>74.3</v>
      </c>
      <c r="L151" s="333">
        <v>2.7</v>
      </c>
      <c r="M151" s="334">
        <v>77.900000000000006</v>
      </c>
      <c r="N151" s="333">
        <v>2.7</v>
      </c>
      <c r="O151" s="357">
        <f t="shared" si="12"/>
        <v>0.77900000000000003</v>
      </c>
      <c r="P151" s="122">
        <f t="shared" si="13"/>
        <v>0.78852370689655171</v>
      </c>
      <c r="Q151" s="122">
        <f t="shared" si="14"/>
        <v>0.69200000000000006</v>
      </c>
      <c r="R151" s="340">
        <f t="shared" si="15"/>
        <v>0.69200000000000006</v>
      </c>
      <c r="S151" s="122">
        <f t="shared" si="16"/>
        <v>0.87758934062179716</v>
      </c>
      <c r="T151" s="130" t="str">
        <f t="shared" si="17"/>
        <v>Minnesota</v>
      </c>
    </row>
    <row r="152" spans="1:20" x14ac:dyDescent="0.3">
      <c r="A152" s="325" t="s">
        <v>432</v>
      </c>
      <c r="B152" s="355" t="s">
        <v>508</v>
      </c>
      <c r="C152" s="355">
        <v>440</v>
      </c>
      <c r="D152" s="356">
        <v>430</v>
      </c>
      <c r="E152" s="355">
        <v>317</v>
      </c>
      <c r="F152" s="333">
        <v>72</v>
      </c>
      <c r="G152" s="333">
        <v>8.8000000000000007</v>
      </c>
      <c r="H152" s="333">
        <v>73.8</v>
      </c>
      <c r="I152" s="333">
        <v>8.6999999999999993</v>
      </c>
      <c r="J152" s="356">
        <v>297</v>
      </c>
      <c r="K152" s="333">
        <v>67.5</v>
      </c>
      <c r="L152" s="333">
        <v>9.1999999999999993</v>
      </c>
      <c r="M152" s="334">
        <v>69.2</v>
      </c>
      <c r="N152" s="333">
        <v>9.1999999999999993</v>
      </c>
      <c r="O152" s="357" t="str">
        <f t="shared" si="12"/>
        <v/>
      </c>
      <c r="P152" s="122" t="str">
        <f t="shared" si="13"/>
        <v/>
      </c>
      <c r="Q152" s="122" t="str">
        <f t="shared" si="14"/>
        <v/>
      </c>
      <c r="R152" s="340" t="str">
        <f t="shared" si="15"/>
        <v/>
      </c>
      <c r="S152" s="122" t="str">
        <f t="shared" si="16"/>
        <v/>
      </c>
      <c r="T152" s="130" t="str">
        <f t="shared" si="17"/>
        <v/>
      </c>
    </row>
    <row r="153" spans="1:20" x14ac:dyDescent="0.3">
      <c r="A153" s="325" t="s">
        <v>432</v>
      </c>
      <c r="B153" s="355" t="s">
        <v>509</v>
      </c>
      <c r="C153" s="355">
        <v>787</v>
      </c>
      <c r="D153" s="356">
        <v>772</v>
      </c>
      <c r="E153" s="355">
        <v>595</v>
      </c>
      <c r="F153" s="333">
        <v>75.599999999999994</v>
      </c>
      <c r="G153" s="333">
        <v>6.3</v>
      </c>
      <c r="H153" s="333">
        <v>77.099999999999994</v>
      </c>
      <c r="I153" s="333">
        <v>6.2</v>
      </c>
      <c r="J153" s="356">
        <v>541</v>
      </c>
      <c r="K153" s="333">
        <v>68.7</v>
      </c>
      <c r="L153" s="333">
        <v>6.8</v>
      </c>
      <c r="M153" s="334">
        <v>70</v>
      </c>
      <c r="N153" s="333">
        <v>6.8</v>
      </c>
      <c r="O153" s="357" t="str">
        <f t="shared" si="12"/>
        <v/>
      </c>
      <c r="P153" s="122" t="str">
        <f t="shared" si="13"/>
        <v/>
      </c>
      <c r="Q153" s="122" t="str">
        <f t="shared" si="14"/>
        <v/>
      </c>
      <c r="R153" s="340" t="str">
        <f t="shared" si="15"/>
        <v/>
      </c>
      <c r="S153" s="122" t="str">
        <f t="shared" si="16"/>
        <v/>
      </c>
      <c r="T153" s="130" t="str">
        <f t="shared" si="17"/>
        <v/>
      </c>
    </row>
    <row r="154" spans="1:20" x14ac:dyDescent="0.3">
      <c r="A154" s="325" t="s">
        <v>432</v>
      </c>
      <c r="B154" s="355" t="s">
        <v>510</v>
      </c>
      <c r="C154" s="355">
        <v>771</v>
      </c>
      <c r="D154" s="356">
        <v>672</v>
      </c>
      <c r="E154" s="355">
        <v>539</v>
      </c>
      <c r="F154" s="333">
        <v>69.900000000000006</v>
      </c>
      <c r="G154" s="333">
        <v>6.8</v>
      </c>
      <c r="H154" s="333">
        <v>80.2</v>
      </c>
      <c r="I154" s="333">
        <v>6.3</v>
      </c>
      <c r="J154" s="356">
        <v>503</v>
      </c>
      <c r="K154" s="333">
        <v>65.3</v>
      </c>
      <c r="L154" s="333">
        <v>7.1</v>
      </c>
      <c r="M154" s="334">
        <v>74.900000000000006</v>
      </c>
      <c r="N154" s="333">
        <v>6.9</v>
      </c>
      <c r="O154" s="357" t="str">
        <f t="shared" si="12"/>
        <v/>
      </c>
      <c r="P154" s="122" t="str">
        <f t="shared" si="13"/>
        <v/>
      </c>
      <c r="Q154" s="122" t="str">
        <f t="shared" si="14"/>
        <v/>
      </c>
      <c r="R154" s="340" t="str">
        <f t="shared" si="15"/>
        <v/>
      </c>
      <c r="S154" s="122" t="str">
        <f t="shared" si="16"/>
        <v/>
      </c>
      <c r="T154" s="130" t="str">
        <f t="shared" si="17"/>
        <v/>
      </c>
    </row>
    <row r="155" spans="1:20" x14ac:dyDescent="0.3">
      <c r="A155" s="325" t="s">
        <v>432</v>
      </c>
      <c r="B155" s="355" t="s">
        <v>511</v>
      </c>
      <c r="C155" s="355">
        <v>1431</v>
      </c>
      <c r="D155" s="356">
        <v>1379</v>
      </c>
      <c r="E155" s="355">
        <v>1199</v>
      </c>
      <c r="F155" s="333">
        <v>83.8</v>
      </c>
      <c r="G155" s="333">
        <v>4</v>
      </c>
      <c r="H155" s="333">
        <v>86.9</v>
      </c>
      <c r="I155" s="333">
        <v>3.7</v>
      </c>
      <c r="J155" s="356">
        <v>1134</v>
      </c>
      <c r="K155" s="333">
        <v>79.2</v>
      </c>
      <c r="L155" s="333">
        <v>4.4000000000000004</v>
      </c>
      <c r="M155" s="334">
        <v>82.2</v>
      </c>
      <c r="N155" s="333">
        <v>4.2</v>
      </c>
      <c r="O155" s="357" t="str">
        <f t="shared" si="12"/>
        <v/>
      </c>
      <c r="P155" s="122" t="str">
        <f t="shared" si="13"/>
        <v/>
      </c>
      <c r="Q155" s="122" t="str">
        <f t="shared" si="14"/>
        <v/>
      </c>
      <c r="R155" s="340" t="str">
        <f t="shared" si="15"/>
        <v/>
      </c>
      <c r="S155" s="122" t="str">
        <f t="shared" si="16"/>
        <v/>
      </c>
      <c r="T155" s="130" t="str">
        <f t="shared" si="17"/>
        <v/>
      </c>
    </row>
    <row r="156" spans="1:20" x14ac:dyDescent="0.3">
      <c r="A156" s="325" t="s">
        <v>432</v>
      </c>
      <c r="B156" s="355" t="s">
        <v>512</v>
      </c>
      <c r="C156" s="355">
        <v>909</v>
      </c>
      <c r="D156" s="356">
        <v>889</v>
      </c>
      <c r="E156" s="355">
        <v>785</v>
      </c>
      <c r="F156" s="333">
        <v>86.4</v>
      </c>
      <c r="G156" s="333">
        <v>4.7</v>
      </c>
      <c r="H156" s="333">
        <v>88.4</v>
      </c>
      <c r="I156" s="333">
        <v>4.4000000000000004</v>
      </c>
      <c r="J156" s="356">
        <v>749</v>
      </c>
      <c r="K156" s="333">
        <v>82.5</v>
      </c>
      <c r="L156" s="333">
        <v>5.2</v>
      </c>
      <c r="M156" s="334">
        <v>84.3</v>
      </c>
      <c r="N156" s="333">
        <v>5</v>
      </c>
      <c r="O156" s="357" t="str">
        <f t="shared" si="12"/>
        <v/>
      </c>
      <c r="P156" s="122" t="str">
        <f t="shared" si="13"/>
        <v/>
      </c>
      <c r="Q156" s="122" t="str">
        <f t="shared" si="14"/>
        <v/>
      </c>
      <c r="R156" s="340" t="str">
        <f t="shared" si="15"/>
        <v/>
      </c>
      <c r="S156" s="122" t="str">
        <f t="shared" si="16"/>
        <v/>
      </c>
      <c r="T156" s="130" t="str">
        <f t="shared" si="17"/>
        <v/>
      </c>
    </row>
    <row r="157" spans="1:20" x14ac:dyDescent="0.3">
      <c r="A157" s="325" t="s">
        <v>468</v>
      </c>
      <c r="B157" s="355" t="s">
        <v>431</v>
      </c>
      <c r="C157" s="355">
        <v>2212</v>
      </c>
      <c r="D157" s="356">
        <v>2177</v>
      </c>
      <c r="E157" s="355">
        <v>1749</v>
      </c>
      <c r="F157" s="333">
        <v>79.099999999999994</v>
      </c>
      <c r="G157" s="333">
        <v>2.8</v>
      </c>
      <c r="H157" s="333">
        <v>80.400000000000006</v>
      </c>
      <c r="I157" s="333">
        <v>2.7</v>
      </c>
      <c r="J157" s="356">
        <v>1531</v>
      </c>
      <c r="K157" s="333">
        <v>69.2</v>
      </c>
      <c r="L157" s="333">
        <v>3.2</v>
      </c>
      <c r="M157" s="334">
        <v>70.3</v>
      </c>
      <c r="N157" s="333">
        <v>3.2</v>
      </c>
      <c r="O157" s="357">
        <f t="shared" si="12"/>
        <v>0.70299999999999996</v>
      </c>
      <c r="P157" s="122">
        <f t="shared" si="13"/>
        <v>0.74001037882719256</v>
      </c>
      <c r="Q157" s="122">
        <f t="shared" si="14"/>
        <v>0.42299999999999999</v>
      </c>
      <c r="R157" s="340">
        <f t="shared" si="15"/>
        <v>0.42299999999999999</v>
      </c>
      <c r="S157" s="122">
        <f t="shared" si="16"/>
        <v>0.57161360448807852</v>
      </c>
      <c r="T157" s="130" t="str">
        <f t="shared" si="17"/>
        <v>Mississippi</v>
      </c>
    </row>
    <row r="158" spans="1:20" x14ac:dyDescent="0.3">
      <c r="A158" s="325" t="s">
        <v>432</v>
      </c>
      <c r="B158" s="355" t="s">
        <v>508</v>
      </c>
      <c r="C158" s="355">
        <v>249</v>
      </c>
      <c r="D158" s="356">
        <v>249</v>
      </c>
      <c r="E158" s="355">
        <v>154</v>
      </c>
      <c r="F158" s="333">
        <v>61.9</v>
      </c>
      <c r="G158" s="333">
        <v>9.9</v>
      </c>
      <c r="H158" s="333">
        <v>61.9</v>
      </c>
      <c r="I158" s="333">
        <v>9.9</v>
      </c>
      <c r="J158" s="356">
        <v>105</v>
      </c>
      <c r="K158" s="333">
        <v>42.3</v>
      </c>
      <c r="L158" s="333">
        <v>10.1</v>
      </c>
      <c r="M158" s="334">
        <v>42.3</v>
      </c>
      <c r="N158" s="333">
        <v>10.1</v>
      </c>
      <c r="O158" s="357" t="str">
        <f t="shared" si="12"/>
        <v/>
      </c>
      <c r="P158" s="122" t="str">
        <f t="shared" si="13"/>
        <v/>
      </c>
      <c r="Q158" s="122" t="str">
        <f t="shared" si="14"/>
        <v/>
      </c>
      <c r="R158" s="340" t="str">
        <f t="shared" si="15"/>
        <v/>
      </c>
      <c r="S158" s="122" t="str">
        <f t="shared" si="16"/>
        <v/>
      </c>
      <c r="T158" s="130" t="str">
        <f t="shared" si="17"/>
        <v/>
      </c>
    </row>
    <row r="159" spans="1:20" x14ac:dyDescent="0.3">
      <c r="A159" s="325" t="s">
        <v>432</v>
      </c>
      <c r="B159" s="355" t="s">
        <v>509</v>
      </c>
      <c r="C159" s="355">
        <v>376</v>
      </c>
      <c r="D159" s="356">
        <v>365</v>
      </c>
      <c r="E159" s="355">
        <v>288</v>
      </c>
      <c r="F159" s="333">
        <v>76.5</v>
      </c>
      <c r="G159" s="333">
        <v>7</v>
      </c>
      <c r="H159" s="333">
        <v>78.8</v>
      </c>
      <c r="I159" s="333">
        <v>6.9</v>
      </c>
      <c r="J159" s="356">
        <v>250</v>
      </c>
      <c r="K159" s="333">
        <v>66.3</v>
      </c>
      <c r="L159" s="333">
        <v>7.9</v>
      </c>
      <c r="M159" s="334">
        <v>68.3</v>
      </c>
      <c r="N159" s="333">
        <v>7.8</v>
      </c>
      <c r="O159" s="357" t="str">
        <f t="shared" si="12"/>
        <v/>
      </c>
      <c r="P159" s="122" t="str">
        <f t="shared" si="13"/>
        <v/>
      </c>
      <c r="Q159" s="122" t="str">
        <f t="shared" si="14"/>
        <v/>
      </c>
      <c r="R159" s="340" t="str">
        <f t="shared" si="15"/>
        <v/>
      </c>
      <c r="S159" s="122" t="str">
        <f t="shared" si="16"/>
        <v/>
      </c>
      <c r="T159" s="130" t="str">
        <f t="shared" si="17"/>
        <v/>
      </c>
    </row>
    <row r="160" spans="1:20" x14ac:dyDescent="0.3">
      <c r="A160" s="325" t="s">
        <v>432</v>
      </c>
      <c r="B160" s="355" t="s">
        <v>510</v>
      </c>
      <c r="C160" s="355">
        <v>366</v>
      </c>
      <c r="D160" s="356">
        <v>354</v>
      </c>
      <c r="E160" s="355">
        <v>288</v>
      </c>
      <c r="F160" s="333">
        <v>78.8</v>
      </c>
      <c r="G160" s="333">
        <v>6.9</v>
      </c>
      <c r="H160" s="333">
        <v>81.3</v>
      </c>
      <c r="I160" s="333">
        <v>6.7</v>
      </c>
      <c r="J160" s="356">
        <v>249</v>
      </c>
      <c r="K160" s="333">
        <v>68.2</v>
      </c>
      <c r="L160" s="333">
        <v>7.9</v>
      </c>
      <c r="M160" s="334">
        <v>70.400000000000006</v>
      </c>
      <c r="N160" s="333">
        <v>7.8</v>
      </c>
      <c r="O160" s="357" t="str">
        <f t="shared" si="12"/>
        <v/>
      </c>
      <c r="P160" s="122" t="str">
        <f t="shared" si="13"/>
        <v/>
      </c>
      <c r="Q160" s="122" t="str">
        <f t="shared" si="14"/>
        <v/>
      </c>
      <c r="R160" s="340" t="str">
        <f t="shared" si="15"/>
        <v/>
      </c>
      <c r="S160" s="122" t="str">
        <f t="shared" si="16"/>
        <v/>
      </c>
      <c r="T160" s="130" t="str">
        <f t="shared" si="17"/>
        <v/>
      </c>
    </row>
    <row r="161" spans="1:20" x14ac:dyDescent="0.3">
      <c r="A161" s="325" t="s">
        <v>432</v>
      </c>
      <c r="B161" s="355" t="s">
        <v>511</v>
      </c>
      <c r="C161" s="355">
        <v>734</v>
      </c>
      <c r="D161" s="356">
        <v>723</v>
      </c>
      <c r="E161" s="355">
        <v>611</v>
      </c>
      <c r="F161" s="333">
        <v>83.2</v>
      </c>
      <c r="G161" s="333">
        <v>4.5</v>
      </c>
      <c r="H161" s="333">
        <v>84.4</v>
      </c>
      <c r="I161" s="333">
        <v>4.3</v>
      </c>
      <c r="J161" s="356">
        <v>562</v>
      </c>
      <c r="K161" s="333">
        <v>76.5</v>
      </c>
      <c r="L161" s="333">
        <v>5</v>
      </c>
      <c r="M161" s="334">
        <v>77.7</v>
      </c>
      <c r="N161" s="333">
        <v>5</v>
      </c>
      <c r="O161" s="357" t="str">
        <f t="shared" si="12"/>
        <v/>
      </c>
      <c r="P161" s="122" t="str">
        <f t="shared" si="13"/>
        <v/>
      </c>
      <c r="Q161" s="122" t="str">
        <f t="shared" si="14"/>
        <v/>
      </c>
      <c r="R161" s="340" t="str">
        <f t="shared" si="15"/>
        <v/>
      </c>
      <c r="S161" s="122" t="str">
        <f t="shared" si="16"/>
        <v/>
      </c>
      <c r="T161" s="130" t="str">
        <f t="shared" si="17"/>
        <v/>
      </c>
    </row>
    <row r="162" spans="1:20" x14ac:dyDescent="0.3">
      <c r="A162" s="325" t="s">
        <v>432</v>
      </c>
      <c r="B162" s="355" t="s">
        <v>512</v>
      </c>
      <c r="C162" s="355">
        <v>486</v>
      </c>
      <c r="D162" s="356">
        <v>485</v>
      </c>
      <c r="E162" s="355">
        <v>408</v>
      </c>
      <c r="F162" s="333">
        <v>84</v>
      </c>
      <c r="G162" s="333">
        <v>5.4</v>
      </c>
      <c r="H162" s="333">
        <v>84.2</v>
      </c>
      <c r="I162" s="333">
        <v>5.3</v>
      </c>
      <c r="J162" s="356">
        <v>365</v>
      </c>
      <c r="K162" s="333">
        <v>75</v>
      </c>
      <c r="L162" s="333">
        <v>6.3</v>
      </c>
      <c r="M162" s="334">
        <v>75.2</v>
      </c>
      <c r="N162" s="333">
        <v>6.3</v>
      </c>
      <c r="O162" s="357" t="str">
        <f t="shared" si="12"/>
        <v/>
      </c>
      <c r="P162" s="122" t="str">
        <f t="shared" si="13"/>
        <v/>
      </c>
      <c r="Q162" s="122" t="str">
        <f t="shared" si="14"/>
        <v/>
      </c>
      <c r="R162" s="340" t="str">
        <f t="shared" si="15"/>
        <v/>
      </c>
      <c r="S162" s="122" t="str">
        <f t="shared" si="16"/>
        <v/>
      </c>
      <c r="T162" s="130" t="str">
        <f t="shared" si="17"/>
        <v/>
      </c>
    </row>
    <row r="163" spans="1:20" x14ac:dyDescent="0.3">
      <c r="A163" s="325" t="s">
        <v>470</v>
      </c>
      <c r="B163" s="355" t="s">
        <v>431</v>
      </c>
      <c r="C163" s="355">
        <v>4637</v>
      </c>
      <c r="D163" s="356">
        <v>4475</v>
      </c>
      <c r="E163" s="355">
        <v>3388</v>
      </c>
      <c r="F163" s="333">
        <v>73.099999999999994</v>
      </c>
      <c r="G163" s="333">
        <v>2.7</v>
      </c>
      <c r="H163" s="333">
        <v>75.7</v>
      </c>
      <c r="I163" s="333">
        <v>2.7</v>
      </c>
      <c r="J163" s="356">
        <v>2990</v>
      </c>
      <c r="K163" s="333">
        <v>64.5</v>
      </c>
      <c r="L163" s="333">
        <v>2.9</v>
      </c>
      <c r="M163" s="334">
        <v>66.8</v>
      </c>
      <c r="N163" s="333">
        <v>2.9</v>
      </c>
      <c r="O163" s="357">
        <f t="shared" si="12"/>
        <v>0.66799999999999993</v>
      </c>
      <c r="P163" s="122">
        <f t="shared" si="13"/>
        <v>0.68438538205980071</v>
      </c>
      <c r="Q163" s="122">
        <f t="shared" si="14"/>
        <v>0.55500000000000005</v>
      </c>
      <c r="R163" s="340">
        <f t="shared" si="15"/>
        <v>0.55500000000000005</v>
      </c>
      <c r="S163" s="122">
        <f t="shared" si="16"/>
        <v>0.81094660194174761</v>
      </c>
      <c r="T163" s="130" t="str">
        <f t="shared" si="17"/>
        <v>Missouri</v>
      </c>
    </row>
    <row r="164" spans="1:20" x14ac:dyDescent="0.3">
      <c r="A164" s="325" t="s">
        <v>432</v>
      </c>
      <c r="B164" s="355" t="s">
        <v>508</v>
      </c>
      <c r="C164" s="355">
        <v>587</v>
      </c>
      <c r="D164" s="356">
        <v>563</v>
      </c>
      <c r="E164" s="355">
        <v>382</v>
      </c>
      <c r="F164" s="333">
        <v>65</v>
      </c>
      <c r="G164" s="333">
        <v>8.1999999999999993</v>
      </c>
      <c r="H164" s="333">
        <v>67.7</v>
      </c>
      <c r="I164" s="333">
        <v>8.1999999999999993</v>
      </c>
      <c r="J164" s="356">
        <v>313</v>
      </c>
      <c r="K164" s="333">
        <v>53.3</v>
      </c>
      <c r="L164" s="333">
        <v>8.6</v>
      </c>
      <c r="M164" s="334">
        <v>55.5</v>
      </c>
      <c r="N164" s="333">
        <v>8.6999999999999993</v>
      </c>
      <c r="O164" s="357" t="str">
        <f t="shared" si="12"/>
        <v/>
      </c>
      <c r="P164" s="122" t="str">
        <f t="shared" si="13"/>
        <v/>
      </c>
      <c r="Q164" s="122" t="str">
        <f t="shared" si="14"/>
        <v/>
      </c>
      <c r="R164" s="340" t="str">
        <f t="shared" si="15"/>
        <v/>
      </c>
      <c r="S164" s="122" t="str">
        <f t="shared" si="16"/>
        <v/>
      </c>
      <c r="T164" s="130" t="str">
        <f t="shared" si="17"/>
        <v/>
      </c>
    </row>
    <row r="165" spans="1:20" x14ac:dyDescent="0.3">
      <c r="A165" s="325" t="s">
        <v>432</v>
      </c>
      <c r="B165" s="355" t="s">
        <v>509</v>
      </c>
      <c r="C165" s="355">
        <v>716</v>
      </c>
      <c r="D165" s="356">
        <v>697</v>
      </c>
      <c r="E165" s="355">
        <v>474</v>
      </c>
      <c r="F165" s="333">
        <v>66.2</v>
      </c>
      <c r="G165" s="333">
        <v>7.3</v>
      </c>
      <c r="H165" s="333">
        <v>68.099999999999994</v>
      </c>
      <c r="I165" s="333">
        <v>7.3</v>
      </c>
      <c r="J165" s="356">
        <v>418</v>
      </c>
      <c r="K165" s="333">
        <v>58.3</v>
      </c>
      <c r="L165" s="333">
        <v>7.7</v>
      </c>
      <c r="M165" s="334">
        <v>60</v>
      </c>
      <c r="N165" s="333">
        <v>7.7</v>
      </c>
      <c r="O165" s="357" t="str">
        <f t="shared" si="12"/>
        <v/>
      </c>
      <c r="P165" s="122" t="str">
        <f t="shared" si="13"/>
        <v/>
      </c>
      <c r="Q165" s="122" t="str">
        <f t="shared" si="14"/>
        <v/>
      </c>
      <c r="R165" s="340" t="str">
        <f t="shared" si="15"/>
        <v/>
      </c>
      <c r="S165" s="122" t="str">
        <f t="shared" si="16"/>
        <v/>
      </c>
      <c r="T165" s="130" t="str">
        <f t="shared" si="17"/>
        <v/>
      </c>
    </row>
    <row r="166" spans="1:20" x14ac:dyDescent="0.3">
      <c r="A166" s="325" t="s">
        <v>432</v>
      </c>
      <c r="B166" s="355" t="s">
        <v>510</v>
      </c>
      <c r="C166" s="355">
        <v>743</v>
      </c>
      <c r="D166" s="356">
        <v>682</v>
      </c>
      <c r="E166" s="355">
        <v>465</v>
      </c>
      <c r="F166" s="333">
        <v>62.7</v>
      </c>
      <c r="G166" s="333">
        <v>7.4</v>
      </c>
      <c r="H166" s="333">
        <v>68.3</v>
      </c>
      <c r="I166" s="333">
        <v>7.4</v>
      </c>
      <c r="J166" s="356">
        <v>368</v>
      </c>
      <c r="K166" s="333">
        <v>49.5</v>
      </c>
      <c r="L166" s="333">
        <v>7.6</v>
      </c>
      <c r="M166" s="334">
        <v>53.9</v>
      </c>
      <c r="N166" s="333">
        <v>7.9</v>
      </c>
      <c r="O166" s="357" t="str">
        <f t="shared" si="12"/>
        <v/>
      </c>
      <c r="P166" s="122" t="str">
        <f t="shared" si="13"/>
        <v/>
      </c>
      <c r="Q166" s="122" t="str">
        <f t="shared" si="14"/>
        <v/>
      </c>
      <c r="R166" s="340" t="str">
        <f t="shared" si="15"/>
        <v/>
      </c>
      <c r="S166" s="122" t="str">
        <f t="shared" si="16"/>
        <v/>
      </c>
      <c r="T166" s="130" t="str">
        <f t="shared" si="17"/>
        <v/>
      </c>
    </row>
    <row r="167" spans="1:20" x14ac:dyDescent="0.3">
      <c r="A167" s="325" t="s">
        <v>432</v>
      </c>
      <c r="B167" s="355" t="s">
        <v>511</v>
      </c>
      <c r="C167" s="355">
        <v>1596</v>
      </c>
      <c r="D167" s="356">
        <v>1542</v>
      </c>
      <c r="E167" s="355">
        <v>1222</v>
      </c>
      <c r="F167" s="333">
        <v>76.599999999999994</v>
      </c>
      <c r="G167" s="333">
        <v>4.4000000000000004</v>
      </c>
      <c r="H167" s="333">
        <v>79.3</v>
      </c>
      <c r="I167" s="333">
        <v>4.3</v>
      </c>
      <c r="J167" s="356">
        <v>1124</v>
      </c>
      <c r="K167" s="333">
        <v>70.5</v>
      </c>
      <c r="L167" s="333">
        <v>4.7</v>
      </c>
      <c r="M167" s="334">
        <v>72.900000000000006</v>
      </c>
      <c r="N167" s="333">
        <v>4.7</v>
      </c>
      <c r="O167" s="357" t="str">
        <f t="shared" si="12"/>
        <v/>
      </c>
      <c r="P167" s="122" t="str">
        <f t="shared" si="13"/>
        <v/>
      </c>
      <c r="Q167" s="122" t="str">
        <f t="shared" si="14"/>
        <v/>
      </c>
      <c r="R167" s="340" t="str">
        <f t="shared" si="15"/>
        <v/>
      </c>
      <c r="S167" s="122" t="str">
        <f t="shared" si="16"/>
        <v/>
      </c>
      <c r="T167" s="130" t="str">
        <f t="shared" si="17"/>
        <v/>
      </c>
    </row>
    <row r="168" spans="1:20" x14ac:dyDescent="0.3">
      <c r="A168" s="325" t="s">
        <v>432</v>
      </c>
      <c r="B168" s="355" t="s">
        <v>512</v>
      </c>
      <c r="C168" s="355">
        <v>995</v>
      </c>
      <c r="D168" s="356">
        <v>992</v>
      </c>
      <c r="E168" s="355">
        <v>844</v>
      </c>
      <c r="F168" s="333">
        <v>84.9</v>
      </c>
      <c r="G168" s="333">
        <v>4.7</v>
      </c>
      <c r="H168" s="333">
        <v>85.1</v>
      </c>
      <c r="I168" s="333">
        <v>4.7</v>
      </c>
      <c r="J168" s="356">
        <v>768</v>
      </c>
      <c r="K168" s="333">
        <v>77.2</v>
      </c>
      <c r="L168" s="333">
        <v>5.5</v>
      </c>
      <c r="M168" s="334">
        <v>77.400000000000006</v>
      </c>
      <c r="N168" s="333">
        <v>5.5</v>
      </c>
      <c r="O168" s="357" t="str">
        <f t="shared" si="12"/>
        <v/>
      </c>
      <c r="P168" s="122" t="str">
        <f t="shared" si="13"/>
        <v/>
      </c>
      <c r="Q168" s="122" t="str">
        <f t="shared" si="14"/>
        <v/>
      </c>
      <c r="R168" s="340" t="str">
        <f t="shared" si="15"/>
        <v/>
      </c>
      <c r="S168" s="122" t="str">
        <f t="shared" si="16"/>
        <v/>
      </c>
      <c r="T168" s="130" t="str">
        <f t="shared" si="17"/>
        <v/>
      </c>
    </row>
    <row r="169" spans="1:20" x14ac:dyDescent="0.3">
      <c r="A169" s="325" t="s">
        <v>471</v>
      </c>
      <c r="B169" s="355" t="s">
        <v>431</v>
      </c>
      <c r="C169" s="355">
        <v>836</v>
      </c>
      <c r="D169" s="356">
        <v>827</v>
      </c>
      <c r="E169" s="355">
        <v>641</v>
      </c>
      <c r="F169" s="333">
        <v>76.599999999999994</v>
      </c>
      <c r="G169" s="333">
        <v>2.6</v>
      </c>
      <c r="H169" s="333">
        <v>77.5</v>
      </c>
      <c r="I169" s="333">
        <v>2.6</v>
      </c>
      <c r="J169" s="356">
        <v>607</v>
      </c>
      <c r="K169" s="333">
        <v>72.599999999999994</v>
      </c>
      <c r="L169" s="333">
        <v>2.8</v>
      </c>
      <c r="M169" s="334">
        <v>73.5</v>
      </c>
      <c r="N169" s="333">
        <v>2.8</v>
      </c>
      <c r="O169" s="357">
        <f t="shared" si="12"/>
        <v>0.73499999999999999</v>
      </c>
      <c r="P169" s="122">
        <f t="shared" si="13"/>
        <v>0.75900277008310246</v>
      </c>
      <c r="Q169" s="122">
        <f t="shared" si="14"/>
        <v>0.57600000000000007</v>
      </c>
      <c r="R169" s="340">
        <f t="shared" si="15"/>
        <v>0.57600000000000007</v>
      </c>
      <c r="S169" s="122">
        <f t="shared" si="16"/>
        <v>0.75889051094890525</v>
      </c>
      <c r="T169" s="130" t="str">
        <f t="shared" si="17"/>
        <v>Montana</v>
      </c>
    </row>
    <row r="170" spans="1:20" x14ac:dyDescent="0.3">
      <c r="A170" s="325" t="s">
        <v>432</v>
      </c>
      <c r="B170" s="355" t="s">
        <v>508</v>
      </c>
      <c r="C170" s="355">
        <v>107</v>
      </c>
      <c r="D170" s="356">
        <v>104</v>
      </c>
      <c r="E170" s="355">
        <v>69</v>
      </c>
      <c r="F170" s="333">
        <v>65</v>
      </c>
      <c r="G170" s="333">
        <v>8.3000000000000007</v>
      </c>
      <c r="H170" s="333">
        <v>66.599999999999994</v>
      </c>
      <c r="I170" s="333">
        <v>8.3000000000000007</v>
      </c>
      <c r="J170" s="356">
        <v>60</v>
      </c>
      <c r="K170" s="333">
        <v>56.2</v>
      </c>
      <c r="L170" s="333">
        <v>8.6</v>
      </c>
      <c r="M170" s="334">
        <v>57.6</v>
      </c>
      <c r="N170" s="333">
        <v>8.6999999999999993</v>
      </c>
      <c r="O170" s="357" t="str">
        <f t="shared" si="12"/>
        <v/>
      </c>
      <c r="P170" s="122" t="str">
        <f t="shared" si="13"/>
        <v/>
      </c>
      <c r="Q170" s="122" t="str">
        <f t="shared" si="14"/>
        <v/>
      </c>
      <c r="R170" s="340" t="str">
        <f t="shared" si="15"/>
        <v/>
      </c>
      <c r="S170" s="122" t="str">
        <f t="shared" si="16"/>
        <v/>
      </c>
      <c r="T170" s="130" t="str">
        <f t="shared" si="17"/>
        <v/>
      </c>
    </row>
    <row r="171" spans="1:20" x14ac:dyDescent="0.3">
      <c r="A171" s="325" t="s">
        <v>432</v>
      </c>
      <c r="B171" s="355" t="s">
        <v>509</v>
      </c>
      <c r="C171" s="355">
        <v>128</v>
      </c>
      <c r="D171" s="356">
        <v>126</v>
      </c>
      <c r="E171" s="355">
        <v>89</v>
      </c>
      <c r="F171" s="333">
        <v>69.400000000000006</v>
      </c>
      <c r="G171" s="333">
        <v>7.3</v>
      </c>
      <c r="H171" s="333">
        <v>70.3</v>
      </c>
      <c r="I171" s="333">
        <v>7.3</v>
      </c>
      <c r="J171" s="356">
        <v>83</v>
      </c>
      <c r="K171" s="333">
        <v>65.2</v>
      </c>
      <c r="L171" s="333">
        <v>7.6</v>
      </c>
      <c r="M171" s="334">
        <v>66.099999999999994</v>
      </c>
      <c r="N171" s="333">
        <v>7.6</v>
      </c>
      <c r="O171" s="357" t="str">
        <f t="shared" si="12"/>
        <v/>
      </c>
      <c r="P171" s="122" t="str">
        <f t="shared" si="13"/>
        <v/>
      </c>
      <c r="Q171" s="122" t="str">
        <f t="shared" si="14"/>
        <v/>
      </c>
      <c r="R171" s="340" t="str">
        <f t="shared" si="15"/>
        <v/>
      </c>
      <c r="S171" s="122" t="str">
        <f t="shared" si="16"/>
        <v/>
      </c>
      <c r="T171" s="130" t="str">
        <f t="shared" si="17"/>
        <v/>
      </c>
    </row>
    <row r="172" spans="1:20" x14ac:dyDescent="0.3">
      <c r="A172" s="325" t="s">
        <v>432</v>
      </c>
      <c r="B172" s="355" t="s">
        <v>510</v>
      </c>
      <c r="C172" s="355">
        <v>128</v>
      </c>
      <c r="D172" s="356">
        <v>127</v>
      </c>
      <c r="E172" s="355">
        <v>105</v>
      </c>
      <c r="F172" s="333">
        <v>82.4</v>
      </c>
      <c r="G172" s="333">
        <v>6.1</v>
      </c>
      <c r="H172" s="333">
        <v>82.7</v>
      </c>
      <c r="I172" s="333">
        <v>6</v>
      </c>
      <c r="J172" s="356">
        <v>97</v>
      </c>
      <c r="K172" s="333">
        <v>75.599999999999994</v>
      </c>
      <c r="L172" s="333">
        <v>6.8</v>
      </c>
      <c r="M172" s="334">
        <v>75.900000000000006</v>
      </c>
      <c r="N172" s="333">
        <v>6.8</v>
      </c>
      <c r="O172" s="357" t="str">
        <f t="shared" si="12"/>
        <v/>
      </c>
      <c r="P172" s="122" t="str">
        <f t="shared" si="13"/>
        <v/>
      </c>
      <c r="Q172" s="122" t="str">
        <f t="shared" si="14"/>
        <v/>
      </c>
      <c r="R172" s="340" t="str">
        <f t="shared" si="15"/>
        <v/>
      </c>
      <c r="S172" s="122" t="str">
        <f t="shared" si="16"/>
        <v/>
      </c>
      <c r="T172" s="130" t="str">
        <f t="shared" si="17"/>
        <v/>
      </c>
    </row>
    <row r="173" spans="1:20" x14ac:dyDescent="0.3">
      <c r="A173" s="325" t="s">
        <v>432</v>
      </c>
      <c r="B173" s="355" t="s">
        <v>511</v>
      </c>
      <c r="C173" s="355">
        <v>253</v>
      </c>
      <c r="D173" s="356">
        <v>251</v>
      </c>
      <c r="E173" s="355">
        <v>201</v>
      </c>
      <c r="F173" s="333">
        <v>79.3</v>
      </c>
      <c r="G173" s="333">
        <v>4.5999999999999996</v>
      </c>
      <c r="H173" s="333">
        <v>79.900000000000006</v>
      </c>
      <c r="I173" s="333">
        <v>4.5</v>
      </c>
      <c r="J173" s="356">
        <v>193</v>
      </c>
      <c r="K173" s="333">
        <v>76.2</v>
      </c>
      <c r="L173" s="333">
        <v>4.8</v>
      </c>
      <c r="M173" s="334">
        <v>76.900000000000006</v>
      </c>
      <c r="N173" s="333">
        <v>4.8</v>
      </c>
      <c r="O173" s="357" t="str">
        <f t="shared" si="12"/>
        <v/>
      </c>
      <c r="P173" s="122" t="str">
        <f t="shared" si="13"/>
        <v/>
      </c>
      <c r="Q173" s="122" t="str">
        <f t="shared" si="14"/>
        <v/>
      </c>
      <c r="R173" s="340" t="str">
        <f t="shared" si="15"/>
        <v/>
      </c>
      <c r="S173" s="122" t="str">
        <f t="shared" si="16"/>
        <v/>
      </c>
      <c r="T173" s="130" t="str">
        <f t="shared" si="17"/>
        <v/>
      </c>
    </row>
    <row r="174" spans="1:20" x14ac:dyDescent="0.3">
      <c r="A174" s="325" t="s">
        <v>432</v>
      </c>
      <c r="B174" s="355" t="s">
        <v>512</v>
      </c>
      <c r="C174" s="355">
        <v>221</v>
      </c>
      <c r="D174" s="356">
        <v>218</v>
      </c>
      <c r="E174" s="355">
        <v>177</v>
      </c>
      <c r="F174" s="333">
        <v>80</v>
      </c>
      <c r="G174" s="333">
        <v>4.8</v>
      </c>
      <c r="H174" s="333">
        <v>81.099999999999994</v>
      </c>
      <c r="I174" s="333">
        <v>4.8</v>
      </c>
      <c r="J174" s="356">
        <v>175</v>
      </c>
      <c r="K174" s="333">
        <v>78.900000000000006</v>
      </c>
      <c r="L174" s="333">
        <v>4.9000000000000004</v>
      </c>
      <c r="M174" s="334">
        <v>80</v>
      </c>
      <c r="N174" s="333">
        <v>4.9000000000000004</v>
      </c>
      <c r="O174" s="357" t="str">
        <f t="shared" si="12"/>
        <v/>
      </c>
      <c r="P174" s="122" t="str">
        <f t="shared" si="13"/>
        <v/>
      </c>
      <c r="Q174" s="122" t="str">
        <f t="shared" si="14"/>
        <v/>
      </c>
      <c r="R174" s="340" t="str">
        <f t="shared" si="15"/>
        <v/>
      </c>
      <c r="S174" s="122" t="str">
        <f t="shared" si="16"/>
        <v/>
      </c>
      <c r="T174" s="130" t="str">
        <f t="shared" si="17"/>
        <v/>
      </c>
    </row>
    <row r="175" spans="1:20" x14ac:dyDescent="0.3">
      <c r="A175" s="325" t="s">
        <v>472</v>
      </c>
      <c r="B175" s="355" t="s">
        <v>431</v>
      </c>
      <c r="C175" s="355">
        <v>1435</v>
      </c>
      <c r="D175" s="356">
        <v>1369</v>
      </c>
      <c r="E175" s="355">
        <v>971</v>
      </c>
      <c r="F175" s="333">
        <v>67.7</v>
      </c>
      <c r="G175" s="333">
        <v>3.4</v>
      </c>
      <c r="H175" s="333">
        <v>70.900000000000006</v>
      </c>
      <c r="I175" s="333">
        <v>3.4</v>
      </c>
      <c r="J175" s="356">
        <v>892</v>
      </c>
      <c r="K175" s="333">
        <v>62.2</v>
      </c>
      <c r="L175" s="333">
        <v>3.5</v>
      </c>
      <c r="M175" s="334">
        <v>65.2</v>
      </c>
      <c r="N175" s="333">
        <v>3.5</v>
      </c>
      <c r="O175" s="357">
        <f t="shared" si="12"/>
        <v>0.65200000000000002</v>
      </c>
      <c r="P175" s="122">
        <f t="shared" si="13"/>
        <v>0.67332268370607029</v>
      </c>
      <c r="Q175" s="122">
        <f t="shared" si="14"/>
        <v>0.42299999999999999</v>
      </c>
      <c r="R175" s="340">
        <f t="shared" si="15"/>
        <v>0.42299999999999999</v>
      </c>
      <c r="S175" s="122">
        <f t="shared" si="16"/>
        <v>0.62822775800711739</v>
      </c>
      <c r="T175" s="130" t="str">
        <f t="shared" si="17"/>
        <v>Nebraska</v>
      </c>
    </row>
    <row r="176" spans="1:20" x14ac:dyDescent="0.3">
      <c r="A176" s="325" t="s">
        <v>432</v>
      </c>
      <c r="B176" s="355" t="s">
        <v>508</v>
      </c>
      <c r="C176" s="355">
        <v>123</v>
      </c>
      <c r="D176" s="356">
        <v>117</v>
      </c>
      <c r="E176" s="355">
        <v>59</v>
      </c>
      <c r="F176" s="333">
        <v>47.5</v>
      </c>
      <c r="G176" s="333">
        <v>12.3</v>
      </c>
      <c r="H176" s="333">
        <v>50.1</v>
      </c>
      <c r="I176" s="333">
        <v>12.6</v>
      </c>
      <c r="J176" s="356">
        <v>49</v>
      </c>
      <c r="K176" s="333">
        <v>40.1</v>
      </c>
      <c r="L176" s="333">
        <v>12.1</v>
      </c>
      <c r="M176" s="334">
        <v>42.3</v>
      </c>
      <c r="N176" s="333">
        <v>12.5</v>
      </c>
      <c r="O176" s="357" t="str">
        <f t="shared" si="12"/>
        <v/>
      </c>
      <c r="P176" s="122" t="str">
        <f t="shared" si="13"/>
        <v/>
      </c>
      <c r="Q176" s="122" t="str">
        <f t="shared" si="14"/>
        <v/>
      </c>
      <c r="R176" s="340" t="str">
        <f t="shared" si="15"/>
        <v/>
      </c>
      <c r="S176" s="122" t="str">
        <f t="shared" si="16"/>
        <v/>
      </c>
      <c r="T176" s="130" t="str">
        <f t="shared" si="17"/>
        <v/>
      </c>
    </row>
    <row r="177" spans="1:20" x14ac:dyDescent="0.3">
      <c r="A177" s="325" t="s">
        <v>432</v>
      </c>
      <c r="B177" s="355" t="s">
        <v>509</v>
      </c>
      <c r="C177" s="355">
        <v>301</v>
      </c>
      <c r="D177" s="356">
        <v>281</v>
      </c>
      <c r="E177" s="355">
        <v>190</v>
      </c>
      <c r="F177" s="333">
        <v>63</v>
      </c>
      <c r="G177" s="333">
        <v>7.6</v>
      </c>
      <c r="H177" s="333">
        <v>67.599999999999994</v>
      </c>
      <c r="I177" s="333">
        <v>7.6</v>
      </c>
      <c r="J177" s="356">
        <v>168</v>
      </c>
      <c r="K177" s="333">
        <v>55.7</v>
      </c>
      <c r="L177" s="333">
        <v>7.8</v>
      </c>
      <c r="M177" s="334">
        <v>59.8</v>
      </c>
      <c r="N177" s="333">
        <v>8</v>
      </c>
      <c r="O177" s="357" t="str">
        <f t="shared" si="12"/>
        <v/>
      </c>
      <c r="P177" s="122" t="str">
        <f t="shared" si="13"/>
        <v/>
      </c>
      <c r="Q177" s="122" t="str">
        <f t="shared" si="14"/>
        <v/>
      </c>
      <c r="R177" s="340" t="str">
        <f t="shared" si="15"/>
        <v/>
      </c>
      <c r="S177" s="122" t="str">
        <f t="shared" si="16"/>
        <v/>
      </c>
      <c r="T177" s="130" t="str">
        <f t="shared" si="17"/>
        <v/>
      </c>
    </row>
    <row r="178" spans="1:20" x14ac:dyDescent="0.3">
      <c r="A178" s="325" t="s">
        <v>432</v>
      </c>
      <c r="B178" s="355" t="s">
        <v>510</v>
      </c>
      <c r="C178" s="355">
        <v>246</v>
      </c>
      <c r="D178" s="356">
        <v>217</v>
      </c>
      <c r="E178" s="355">
        <v>147</v>
      </c>
      <c r="F178" s="333">
        <v>59.6</v>
      </c>
      <c r="G178" s="333">
        <v>8.5</v>
      </c>
      <c r="H178" s="333">
        <v>67.599999999999994</v>
      </c>
      <c r="I178" s="333">
        <v>8.6999999999999993</v>
      </c>
      <c r="J178" s="356">
        <v>138</v>
      </c>
      <c r="K178" s="333">
        <v>55.9</v>
      </c>
      <c r="L178" s="333">
        <v>8.6</v>
      </c>
      <c r="M178" s="334">
        <v>63.3</v>
      </c>
      <c r="N178" s="333">
        <v>8.9</v>
      </c>
      <c r="O178" s="357" t="str">
        <f t="shared" si="12"/>
        <v/>
      </c>
      <c r="P178" s="122" t="str">
        <f t="shared" si="13"/>
        <v/>
      </c>
      <c r="Q178" s="122" t="str">
        <f t="shared" si="14"/>
        <v/>
      </c>
      <c r="R178" s="340" t="str">
        <f t="shared" si="15"/>
        <v/>
      </c>
      <c r="S178" s="122" t="str">
        <f t="shared" si="16"/>
        <v/>
      </c>
      <c r="T178" s="130" t="str">
        <f t="shared" si="17"/>
        <v/>
      </c>
    </row>
    <row r="179" spans="1:20" x14ac:dyDescent="0.3">
      <c r="A179" s="325" t="s">
        <v>432</v>
      </c>
      <c r="B179" s="355" t="s">
        <v>511</v>
      </c>
      <c r="C179" s="355">
        <v>465</v>
      </c>
      <c r="D179" s="356">
        <v>457</v>
      </c>
      <c r="E179" s="355">
        <v>338</v>
      </c>
      <c r="F179" s="333">
        <v>72.7</v>
      </c>
      <c r="G179" s="333">
        <v>5.6</v>
      </c>
      <c r="H179" s="333">
        <v>74</v>
      </c>
      <c r="I179" s="333">
        <v>5.6</v>
      </c>
      <c r="J179" s="356">
        <v>311</v>
      </c>
      <c r="K179" s="333">
        <v>66.900000000000006</v>
      </c>
      <c r="L179" s="333">
        <v>6</v>
      </c>
      <c r="M179" s="334">
        <v>68.2</v>
      </c>
      <c r="N179" s="333">
        <v>6</v>
      </c>
      <c r="O179" s="357" t="str">
        <f t="shared" si="12"/>
        <v/>
      </c>
      <c r="P179" s="122" t="str">
        <f t="shared" si="13"/>
        <v/>
      </c>
      <c r="Q179" s="122" t="str">
        <f t="shared" si="14"/>
        <v/>
      </c>
      <c r="R179" s="340" t="str">
        <f t="shared" si="15"/>
        <v/>
      </c>
      <c r="S179" s="122" t="str">
        <f t="shared" si="16"/>
        <v/>
      </c>
      <c r="T179" s="130" t="str">
        <f t="shared" si="17"/>
        <v/>
      </c>
    </row>
    <row r="180" spans="1:20" x14ac:dyDescent="0.3">
      <c r="A180" s="325" t="s">
        <v>432</v>
      </c>
      <c r="B180" s="355" t="s">
        <v>512</v>
      </c>
      <c r="C180" s="355">
        <v>299</v>
      </c>
      <c r="D180" s="356">
        <v>297</v>
      </c>
      <c r="E180" s="355">
        <v>238</v>
      </c>
      <c r="F180" s="333">
        <v>79.5</v>
      </c>
      <c r="G180" s="333">
        <v>6.4</v>
      </c>
      <c r="H180" s="333">
        <v>80</v>
      </c>
      <c r="I180" s="333">
        <v>6.3</v>
      </c>
      <c r="J180" s="356">
        <v>226</v>
      </c>
      <c r="K180" s="333">
        <v>75.5</v>
      </c>
      <c r="L180" s="333">
        <v>6.8</v>
      </c>
      <c r="M180" s="334">
        <v>76</v>
      </c>
      <c r="N180" s="333">
        <v>6.8</v>
      </c>
      <c r="O180" s="357" t="str">
        <f t="shared" si="12"/>
        <v/>
      </c>
      <c r="P180" s="122" t="str">
        <f t="shared" si="13"/>
        <v/>
      </c>
      <c r="Q180" s="122" t="str">
        <f t="shared" si="14"/>
        <v/>
      </c>
      <c r="R180" s="340" t="str">
        <f t="shared" si="15"/>
        <v/>
      </c>
      <c r="S180" s="122" t="str">
        <f t="shared" si="16"/>
        <v/>
      </c>
      <c r="T180" s="130" t="str">
        <f t="shared" si="17"/>
        <v/>
      </c>
    </row>
    <row r="181" spans="1:20" x14ac:dyDescent="0.3">
      <c r="A181" s="325" t="s">
        <v>473</v>
      </c>
      <c r="B181" s="355" t="s">
        <v>431</v>
      </c>
      <c r="C181" s="355">
        <v>2402</v>
      </c>
      <c r="D181" s="356">
        <v>2198</v>
      </c>
      <c r="E181" s="355">
        <v>1455</v>
      </c>
      <c r="F181" s="333">
        <v>60.6</v>
      </c>
      <c r="G181" s="333">
        <v>3.2</v>
      </c>
      <c r="H181" s="333">
        <v>66.2</v>
      </c>
      <c r="I181" s="333">
        <v>3.3</v>
      </c>
      <c r="J181" s="356">
        <v>1351</v>
      </c>
      <c r="K181" s="333">
        <v>56.3</v>
      </c>
      <c r="L181" s="333">
        <v>3.3</v>
      </c>
      <c r="M181" s="334">
        <v>61.5</v>
      </c>
      <c r="N181" s="333">
        <v>3.4</v>
      </c>
      <c r="O181" s="357">
        <f t="shared" si="12"/>
        <v>0.61499999999999999</v>
      </c>
      <c r="P181" s="122">
        <f t="shared" si="13"/>
        <v>0.64876033057851235</v>
      </c>
      <c r="Q181" s="122">
        <f t="shared" si="14"/>
        <v>0.36700000000000005</v>
      </c>
      <c r="R181" s="340">
        <f t="shared" si="15"/>
        <v>0.36700000000000005</v>
      </c>
      <c r="S181" s="122">
        <f t="shared" si="16"/>
        <v>0.56569426751592367</v>
      </c>
      <c r="T181" s="130" t="str">
        <f t="shared" si="17"/>
        <v>Nevada</v>
      </c>
    </row>
    <row r="182" spans="1:20" x14ac:dyDescent="0.3">
      <c r="A182" s="325" t="s">
        <v>432</v>
      </c>
      <c r="B182" s="355" t="s">
        <v>508</v>
      </c>
      <c r="C182" s="355">
        <v>284</v>
      </c>
      <c r="D182" s="356">
        <v>262</v>
      </c>
      <c r="E182" s="355">
        <v>110</v>
      </c>
      <c r="F182" s="333">
        <v>38.700000000000003</v>
      </c>
      <c r="G182" s="333">
        <v>9.4</v>
      </c>
      <c r="H182" s="333">
        <v>41.9</v>
      </c>
      <c r="I182" s="333">
        <v>9.9</v>
      </c>
      <c r="J182" s="356">
        <v>96</v>
      </c>
      <c r="K182" s="333">
        <v>33.9</v>
      </c>
      <c r="L182" s="333">
        <v>9.1</v>
      </c>
      <c r="M182" s="334">
        <v>36.700000000000003</v>
      </c>
      <c r="N182" s="333">
        <v>9.6999999999999993</v>
      </c>
      <c r="O182" s="357" t="str">
        <f t="shared" si="12"/>
        <v/>
      </c>
      <c r="P182" s="122" t="str">
        <f t="shared" si="13"/>
        <v/>
      </c>
      <c r="Q182" s="122" t="str">
        <f t="shared" si="14"/>
        <v/>
      </c>
      <c r="R182" s="340" t="str">
        <f t="shared" si="15"/>
        <v/>
      </c>
      <c r="S182" s="122" t="str">
        <f t="shared" si="16"/>
        <v/>
      </c>
      <c r="T182" s="130" t="str">
        <f t="shared" si="17"/>
        <v/>
      </c>
    </row>
    <row r="183" spans="1:20" x14ac:dyDescent="0.3">
      <c r="A183" s="325" t="s">
        <v>432</v>
      </c>
      <c r="B183" s="355" t="s">
        <v>509</v>
      </c>
      <c r="C183" s="355">
        <v>463</v>
      </c>
      <c r="D183" s="356">
        <v>415</v>
      </c>
      <c r="E183" s="355">
        <v>275</v>
      </c>
      <c r="F183" s="333">
        <v>59.4</v>
      </c>
      <c r="G183" s="333">
        <v>7.4</v>
      </c>
      <c r="H183" s="333">
        <v>66.2</v>
      </c>
      <c r="I183" s="333">
        <v>7.5</v>
      </c>
      <c r="J183" s="356">
        <v>236</v>
      </c>
      <c r="K183" s="333">
        <v>51.1</v>
      </c>
      <c r="L183" s="333">
        <v>7.5</v>
      </c>
      <c r="M183" s="334">
        <v>57</v>
      </c>
      <c r="N183" s="333">
        <v>7.9</v>
      </c>
      <c r="O183" s="357" t="str">
        <f t="shared" si="12"/>
        <v/>
      </c>
      <c r="P183" s="122" t="str">
        <f t="shared" si="13"/>
        <v/>
      </c>
      <c r="Q183" s="122" t="str">
        <f t="shared" si="14"/>
        <v/>
      </c>
      <c r="R183" s="340" t="str">
        <f t="shared" si="15"/>
        <v/>
      </c>
      <c r="S183" s="122" t="str">
        <f t="shared" si="16"/>
        <v/>
      </c>
      <c r="T183" s="130" t="str">
        <f t="shared" si="17"/>
        <v/>
      </c>
    </row>
    <row r="184" spans="1:20" x14ac:dyDescent="0.3">
      <c r="A184" s="325" t="s">
        <v>432</v>
      </c>
      <c r="B184" s="355" t="s">
        <v>510</v>
      </c>
      <c r="C184" s="355">
        <v>352</v>
      </c>
      <c r="D184" s="356">
        <v>310</v>
      </c>
      <c r="E184" s="355">
        <v>193</v>
      </c>
      <c r="F184" s="333">
        <v>54.8</v>
      </c>
      <c r="G184" s="333">
        <v>8.6</v>
      </c>
      <c r="H184" s="333">
        <v>62.2</v>
      </c>
      <c r="I184" s="333">
        <v>8.9</v>
      </c>
      <c r="J184" s="356">
        <v>176</v>
      </c>
      <c r="K184" s="333">
        <v>50</v>
      </c>
      <c r="L184" s="333">
        <v>8.6999999999999993</v>
      </c>
      <c r="M184" s="334">
        <v>56.7</v>
      </c>
      <c r="N184" s="333">
        <v>9.1</v>
      </c>
      <c r="O184" s="357" t="str">
        <f t="shared" si="12"/>
        <v/>
      </c>
      <c r="P184" s="122" t="str">
        <f t="shared" si="13"/>
        <v/>
      </c>
      <c r="Q184" s="122" t="str">
        <f t="shared" si="14"/>
        <v/>
      </c>
      <c r="R184" s="340" t="str">
        <f t="shared" si="15"/>
        <v/>
      </c>
      <c r="S184" s="122" t="str">
        <f t="shared" si="16"/>
        <v/>
      </c>
      <c r="T184" s="130" t="str">
        <f t="shared" si="17"/>
        <v/>
      </c>
    </row>
    <row r="185" spans="1:20" x14ac:dyDescent="0.3">
      <c r="A185" s="325" t="s">
        <v>432</v>
      </c>
      <c r="B185" s="355" t="s">
        <v>511</v>
      </c>
      <c r="C185" s="355">
        <v>804</v>
      </c>
      <c r="D185" s="356">
        <v>734</v>
      </c>
      <c r="E185" s="355">
        <v>505</v>
      </c>
      <c r="F185" s="333">
        <v>62.8</v>
      </c>
      <c r="G185" s="333">
        <v>5.5</v>
      </c>
      <c r="H185" s="333">
        <v>68.8</v>
      </c>
      <c r="I185" s="333">
        <v>5.6</v>
      </c>
      <c r="J185" s="356">
        <v>481</v>
      </c>
      <c r="K185" s="333">
        <v>59.8</v>
      </c>
      <c r="L185" s="333">
        <v>5.6</v>
      </c>
      <c r="M185" s="334">
        <v>65.5</v>
      </c>
      <c r="N185" s="333">
        <v>5.7</v>
      </c>
      <c r="O185" s="357" t="str">
        <f t="shared" si="12"/>
        <v/>
      </c>
      <c r="P185" s="122" t="str">
        <f t="shared" si="13"/>
        <v/>
      </c>
      <c r="Q185" s="122" t="str">
        <f t="shared" si="14"/>
        <v/>
      </c>
      <c r="R185" s="340" t="str">
        <f t="shared" si="15"/>
        <v/>
      </c>
      <c r="S185" s="122" t="str">
        <f t="shared" si="16"/>
        <v/>
      </c>
      <c r="T185" s="130" t="str">
        <f t="shared" si="17"/>
        <v/>
      </c>
    </row>
    <row r="186" spans="1:20" x14ac:dyDescent="0.3">
      <c r="A186" s="325" t="s">
        <v>432</v>
      </c>
      <c r="B186" s="355" t="s">
        <v>512</v>
      </c>
      <c r="C186" s="355">
        <v>500</v>
      </c>
      <c r="D186" s="356">
        <v>477</v>
      </c>
      <c r="E186" s="355">
        <v>373</v>
      </c>
      <c r="F186" s="333">
        <v>74.5</v>
      </c>
      <c r="G186" s="333">
        <v>6.3</v>
      </c>
      <c r="H186" s="333">
        <v>78.099999999999994</v>
      </c>
      <c r="I186" s="333">
        <v>6.1</v>
      </c>
      <c r="J186" s="356">
        <v>363</v>
      </c>
      <c r="K186" s="333">
        <v>72.400000000000006</v>
      </c>
      <c r="L186" s="333">
        <v>6.5</v>
      </c>
      <c r="M186" s="334">
        <v>76</v>
      </c>
      <c r="N186" s="333">
        <v>6.4</v>
      </c>
      <c r="O186" s="357" t="str">
        <f t="shared" si="12"/>
        <v/>
      </c>
      <c r="P186" s="122" t="str">
        <f t="shared" si="13"/>
        <v/>
      </c>
      <c r="Q186" s="122" t="str">
        <f t="shared" si="14"/>
        <v/>
      </c>
      <c r="R186" s="340" t="str">
        <f t="shared" si="15"/>
        <v/>
      </c>
      <c r="S186" s="122" t="str">
        <f t="shared" si="16"/>
        <v/>
      </c>
      <c r="T186" s="130" t="str">
        <f t="shared" si="17"/>
        <v/>
      </c>
    </row>
    <row r="187" spans="1:20" x14ac:dyDescent="0.3">
      <c r="A187" s="325" t="s">
        <v>474</v>
      </c>
      <c r="B187" s="355" t="s">
        <v>431</v>
      </c>
      <c r="C187" s="355">
        <v>1101</v>
      </c>
      <c r="D187" s="356">
        <v>1077</v>
      </c>
      <c r="E187" s="355">
        <v>843</v>
      </c>
      <c r="F187" s="333">
        <v>76.599999999999994</v>
      </c>
      <c r="G187" s="333">
        <v>2.9</v>
      </c>
      <c r="H187" s="333">
        <v>78.3</v>
      </c>
      <c r="I187" s="333">
        <v>2.8</v>
      </c>
      <c r="J187" s="356">
        <v>797</v>
      </c>
      <c r="K187" s="333">
        <v>72.400000000000006</v>
      </c>
      <c r="L187" s="333">
        <v>3</v>
      </c>
      <c r="M187" s="334">
        <v>74</v>
      </c>
      <c r="N187" s="333">
        <v>3</v>
      </c>
      <c r="O187" s="357">
        <f t="shared" si="12"/>
        <v>0.74</v>
      </c>
      <c r="P187" s="122">
        <f t="shared" si="13"/>
        <v>0.75413223140495866</v>
      </c>
      <c r="Q187" s="122">
        <f t="shared" si="14"/>
        <v>0.623</v>
      </c>
      <c r="R187" s="340">
        <f t="shared" si="15"/>
        <v>0.623</v>
      </c>
      <c r="S187" s="122">
        <f t="shared" si="16"/>
        <v>0.82611506849315075</v>
      </c>
      <c r="T187" s="130" t="str">
        <f t="shared" si="17"/>
        <v>New Hampshire</v>
      </c>
    </row>
    <row r="188" spans="1:20" x14ac:dyDescent="0.3">
      <c r="A188" s="325" t="s">
        <v>432</v>
      </c>
      <c r="B188" s="355" t="s">
        <v>508</v>
      </c>
      <c r="C188" s="355">
        <v>110</v>
      </c>
      <c r="D188" s="356">
        <v>108</v>
      </c>
      <c r="E188" s="355">
        <v>74</v>
      </c>
      <c r="F188" s="333">
        <v>67.7</v>
      </c>
      <c r="G188" s="333">
        <v>10.1</v>
      </c>
      <c r="H188" s="333">
        <v>69.099999999999994</v>
      </c>
      <c r="I188" s="333">
        <v>10.1</v>
      </c>
      <c r="J188" s="356">
        <v>67</v>
      </c>
      <c r="K188" s="333">
        <v>61.1</v>
      </c>
      <c r="L188" s="333">
        <v>10.5</v>
      </c>
      <c r="M188" s="334">
        <v>62.3</v>
      </c>
      <c r="N188" s="333">
        <v>10.6</v>
      </c>
      <c r="O188" s="357" t="str">
        <f t="shared" si="12"/>
        <v/>
      </c>
      <c r="P188" s="122" t="str">
        <f t="shared" si="13"/>
        <v/>
      </c>
      <c r="Q188" s="122" t="str">
        <f t="shared" si="14"/>
        <v/>
      </c>
      <c r="R188" s="340" t="str">
        <f t="shared" si="15"/>
        <v/>
      </c>
      <c r="S188" s="122" t="str">
        <f t="shared" si="16"/>
        <v/>
      </c>
      <c r="T188" s="130" t="str">
        <f t="shared" si="17"/>
        <v/>
      </c>
    </row>
    <row r="189" spans="1:20" x14ac:dyDescent="0.3">
      <c r="A189" s="325" t="s">
        <v>432</v>
      </c>
      <c r="B189" s="355" t="s">
        <v>509</v>
      </c>
      <c r="C189" s="355">
        <v>176</v>
      </c>
      <c r="D189" s="356">
        <v>166</v>
      </c>
      <c r="E189" s="355">
        <v>123</v>
      </c>
      <c r="F189" s="333">
        <v>69.599999999999994</v>
      </c>
      <c r="G189" s="333">
        <v>7.8</v>
      </c>
      <c r="H189" s="333">
        <v>73.8</v>
      </c>
      <c r="I189" s="333">
        <v>7.7</v>
      </c>
      <c r="J189" s="356">
        <v>111</v>
      </c>
      <c r="K189" s="333">
        <v>63</v>
      </c>
      <c r="L189" s="333">
        <v>8.1999999999999993</v>
      </c>
      <c r="M189" s="334">
        <v>66.7</v>
      </c>
      <c r="N189" s="333">
        <v>8.3000000000000007</v>
      </c>
      <c r="O189" s="357" t="str">
        <f t="shared" si="12"/>
        <v/>
      </c>
      <c r="P189" s="122" t="str">
        <f t="shared" si="13"/>
        <v/>
      </c>
      <c r="Q189" s="122" t="str">
        <f t="shared" si="14"/>
        <v/>
      </c>
      <c r="R189" s="340" t="str">
        <f t="shared" si="15"/>
        <v/>
      </c>
      <c r="S189" s="122" t="str">
        <f t="shared" si="16"/>
        <v/>
      </c>
      <c r="T189" s="130" t="str">
        <f t="shared" si="17"/>
        <v/>
      </c>
    </row>
    <row r="190" spans="1:20" x14ac:dyDescent="0.3">
      <c r="A190" s="325" t="s">
        <v>432</v>
      </c>
      <c r="B190" s="355" t="s">
        <v>510</v>
      </c>
      <c r="C190" s="355">
        <v>167</v>
      </c>
      <c r="D190" s="356">
        <v>163</v>
      </c>
      <c r="E190" s="355">
        <v>126</v>
      </c>
      <c r="F190" s="333">
        <v>75.8</v>
      </c>
      <c r="G190" s="333">
        <v>7.5</v>
      </c>
      <c r="H190" s="333">
        <v>77.3</v>
      </c>
      <c r="I190" s="333">
        <v>7.4</v>
      </c>
      <c r="J190" s="356">
        <v>118</v>
      </c>
      <c r="K190" s="333">
        <v>70.900000000000006</v>
      </c>
      <c r="L190" s="333">
        <v>8</v>
      </c>
      <c r="M190" s="334">
        <v>72.400000000000006</v>
      </c>
      <c r="N190" s="333">
        <v>7.9</v>
      </c>
      <c r="O190" s="357" t="str">
        <f t="shared" si="12"/>
        <v/>
      </c>
      <c r="P190" s="122" t="str">
        <f t="shared" si="13"/>
        <v/>
      </c>
      <c r="Q190" s="122" t="str">
        <f t="shared" si="14"/>
        <v/>
      </c>
      <c r="R190" s="340" t="str">
        <f t="shared" si="15"/>
        <v/>
      </c>
      <c r="S190" s="122" t="str">
        <f t="shared" si="16"/>
        <v/>
      </c>
      <c r="T190" s="130" t="str">
        <f t="shared" si="17"/>
        <v/>
      </c>
    </row>
    <row r="191" spans="1:20" x14ac:dyDescent="0.3">
      <c r="A191" s="325" t="s">
        <v>432</v>
      </c>
      <c r="B191" s="355" t="s">
        <v>511</v>
      </c>
      <c r="C191" s="355">
        <v>383</v>
      </c>
      <c r="D191" s="356">
        <v>375</v>
      </c>
      <c r="E191" s="355">
        <v>289</v>
      </c>
      <c r="F191" s="333">
        <v>75.400000000000006</v>
      </c>
      <c r="G191" s="333">
        <v>5</v>
      </c>
      <c r="H191" s="333">
        <v>77</v>
      </c>
      <c r="I191" s="333">
        <v>4.9000000000000004</v>
      </c>
      <c r="J191" s="356">
        <v>278</v>
      </c>
      <c r="K191" s="333">
        <v>72.7</v>
      </c>
      <c r="L191" s="333">
        <v>5.2</v>
      </c>
      <c r="M191" s="334">
        <v>74.2</v>
      </c>
      <c r="N191" s="333">
        <v>5.0999999999999996</v>
      </c>
      <c r="O191" s="357" t="str">
        <f t="shared" si="12"/>
        <v/>
      </c>
      <c r="P191" s="122" t="str">
        <f t="shared" si="13"/>
        <v/>
      </c>
      <c r="Q191" s="122" t="str">
        <f t="shared" si="14"/>
        <v/>
      </c>
      <c r="R191" s="340" t="str">
        <f t="shared" si="15"/>
        <v/>
      </c>
      <c r="S191" s="122" t="str">
        <f t="shared" si="16"/>
        <v/>
      </c>
      <c r="T191" s="130" t="str">
        <f t="shared" si="17"/>
        <v/>
      </c>
    </row>
    <row r="192" spans="1:20" x14ac:dyDescent="0.3">
      <c r="A192" s="325" t="s">
        <v>432</v>
      </c>
      <c r="B192" s="355" t="s">
        <v>512</v>
      </c>
      <c r="C192" s="355">
        <v>265</v>
      </c>
      <c r="D192" s="356">
        <v>264</v>
      </c>
      <c r="E192" s="355">
        <v>231</v>
      </c>
      <c r="F192" s="333">
        <v>87.1</v>
      </c>
      <c r="G192" s="333">
        <v>4.7</v>
      </c>
      <c r="H192" s="333">
        <v>87.3</v>
      </c>
      <c r="I192" s="333">
        <v>4.5999999999999996</v>
      </c>
      <c r="J192" s="356">
        <v>223</v>
      </c>
      <c r="K192" s="333">
        <v>84</v>
      </c>
      <c r="L192" s="333">
        <v>5.0999999999999996</v>
      </c>
      <c r="M192" s="334">
        <v>84.2</v>
      </c>
      <c r="N192" s="333">
        <v>5.0999999999999996</v>
      </c>
      <c r="O192" s="357" t="str">
        <f t="shared" si="12"/>
        <v/>
      </c>
      <c r="P192" s="122" t="str">
        <f t="shared" si="13"/>
        <v/>
      </c>
      <c r="Q192" s="122" t="str">
        <f t="shared" si="14"/>
        <v/>
      </c>
      <c r="R192" s="340" t="str">
        <f t="shared" si="15"/>
        <v/>
      </c>
      <c r="S192" s="122" t="str">
        <f t="shared" si="16"/>
        <v/>
      </c>
      <c r="T192" s="130" t="str">
        <f t="shared" si="17"/>
        <v/>
      </c>
    </row>
    <row r="193" spans="1:20" x14ac:dyDescent="0.3">
      <c r="A193" s="325" t="s">
        <v>475</v>
      </c>
      <c r="B193" s="355" t="s">
        <v>431</v>
      </c>
      <c r="C193" s="355">
        <v>6801</v>
      </c>
      <c r="D193" s="356">
        <v>5921</v>
      </c>
      <c r="E193" s="355">
        <v>5008</v>
      </c>
      <c r="F193" s="333">
        <v>73.599999999999994</v>
      </c>
      <c r="G193" s="333">
        <v>2.2000000000000002</v>
      </c>
      <c r="H193" s="333">
        <v>84.6</v>
      </c>
      <c r="I193" s="333">
        <v>1.9</v>
      </c>
      <c r="J193" s="356">
        <v>4638</v>
      </c>
      <c r="K193" s="333">
        <v>68.2</v>
      </c>
      <c r="L193" s="333">
        <v>2.2999999999999998</v>
      </c>
      <c r="M193" s="334">
        <v>78.3</v>
      </c>
      <c r="N193" s="333">
        <v>2.2000000000000002</v>
      </c>
      <c r="O193" s="357">
        <f t="shared" si="12"/>
        <v>0.78299999999999992</v>
      </c>
      <c r="P193" s="122">
        <f t="shared" si="13"/>
        <v>0.78734419942473632</v>
      </c>
      <c r="Q193" s="122">
        <f t="shared" si="14"/>
        <v>0.753</v>
      </c>
      <c r="R193" s="340">
        <f t="shared" si="15"/>
        <v>0.753</v>
      </c>
      <c r="S193" s="122">
        <f t="shared" si="16"/>
        <v>0.95637968826108133</v>
      </c>
      <c r="T193" s="130" t="str">
        <f t="shared" si="17"/>
        <v>New Jersey</v>
      </c>
    </row>
    <row r="194" spans="1:20" x14ac:dyDescent="0.3">
      <c r="A194" s="325" t="s">
        <v>432</v>
      </c>
      <c r="B194" s="355" t="s">
        <v>508</v>
      </c>
      <c r="C194" s="355">
        <v>783</v>
      </c>
      <c r="D194" s="356">
        <v>706</v>
      </c>
      <c r="E194" s="355">
        <v>613</v>
      </c>
      <c r="F194" s="333">
        <v>78.3</v>
      </c>
      <c r="G194" s="333">
        <v>6</v>
      </c>
      <c r="H194" s="333">
        <v>86.9</v>
      </c>
      <c r="I194" s="333">
        <v>5.2</v>
      </c>
      <c r="J194" s="356">
        <v>532</v>
      </c>
      <c r="K194" s="333">
        <v>67.900000000000006</v>
      </c>
      <c r="L194" s="333">
        <v>6.8</v>
      </c>
      <c r="M194" s="334">
        <v>75.3</v>
      </c>
      <c r="N194" s="333">
        <v>6.7</v>
      </c>
      <c r="O194" s="357" t="str">
        <f t="shared" si="12"/>
        <v/>
      </c>
      <c r="P194" s="122" t="str">
        <f t="shared" si="13"/>
        <v/>
      </c>
      <c r="Q194" s="122" t="str">
        <f t="shared" si="14"/>
        <v/>
      </c>
      <c r="R194" s="340" t="str">
        <f t="shared" si="15"/>
        <v/>
      </c>
      <c r="S194" s="122" t="str">
        <f t="shared" si="16"/>
        <v/>
      </c>
      <c r="T194" s="130" t="str">
        <f t="shared" si="17"/>
        <v/>
      </c>
    </row>
    <row r="195" spans="1:20" x14ac:dyDescent="0.3">
      <c r="A195" s="325" t="s">
        <v>432</v>
      </c>
      <c r="B195" s="355" t="s">
        <v>509</v>
      </c>
      <c r="C195" s="355">
        <v>1125</v>
      </c>
      <c r="D195" s="356">
        <v>885</v>
      </c>
      <c r="E195" s="355">
        <v>708</v>
      </c>
      <c r="F195" s="333">
        <v>62.9</v>
      </c>
      <c r="G195" s="333">
        <v>5.9</v>
      </c>
      <c r="H195" s="333">
        <v>79.900000000000006</v>
      </c>
      <c r="I195" s="333">
        <v>5.5</v>
      </c>
      <c r="J195" s="356">
        <v>619</v>
      </c>
      <c r="K195" s="333">
        <v>55</v>
      </c>
      <c r="L195" s="333">
        <v>6.1</v>
      </c>
      <c r="M195" s="334">
        <v>69.900000000000006</v>
      </c>
      <c r="N195" s="333">
        <v>6.3</v>
      </c>
      <c r="O195" s="357" t="str">
        <f t="shared" si="12"/>
        <v/>
      </c>
      <c r="P195" s="122" t="str">
        <f t="shared" si="13"/>
        <v/>
      </c>
      <c r="Q195" s="122" t="str">
        <f t="shared" si="14"/>
        <v/>
      </c>
      <c r="R195" s="340" t="str">
        <f t="shared" si="15"/>
        <v/>
      </c>
      <c r="S195" s="122" t="str">
        <f t="shared" si="16"/>
        <v/>
      </c>
      <c r="T195" s="130" t="str">
        <f t="shared" si="17"/>
        <v/>
      </c>
    </row>
    <row r="196" spans="1:20" x14ac:dyDescent="0.3">
      <c r="A196" s="325" t="s">
        <v>432</v>
      </c>
      <c r="B196" s="355" t="s">
        <v>510</v>
      </c>
      <c r="C196" s="355">
        <v>1032</v>
      </c>
      <c r="D196" s="356">
        <v>813</v>
      </c>
      <c r="E196" s="355">
        <v>678</v>
      </c>
      <c r="F196" s="333">
        <v>65.7</v>
      </c>
      <c r="G196" s="333">
        <v>6.1</v>
      </c>
      <c r="H196" s="333">
        <v>83.4</v>
      </c>
      <c r="I196" s="333">
        <v>5.4</v>
      </c>
      <c r="J196" s="356">
        <v>624</v>
      </c>
      <c r="K196" s="333">
        <v>60.5</v>
      </c>
      <c r="L196" s="333">
        <v>6.2</v>
      </c>
      <c r="M196" s="334">
        <v>76.8</v>
      </c>
      <c r="N196" s="333">
        <v>6.1</v>
      </c>
      <c r="O196" s="357" t="str">
        <f t="shared" si="12"/>
        <v/>
      </c>
      <c r="P196" s="122" t="str">
        <f t="shared" si="13"/>
        <v/>
      </c>
      <c r="Q196" s="122" t="str">
        <f t="shared" si="14"/>
        <v/>
      </c>
      <c r="R196" s="340" t="str">
        <f t="shared" si="15"/>
        <v/>
      </c>
      <c r="S196" s="122" t="str">
        <f t="shared" si="16"/>
        <v/>
      </c>
      <c r="T196" s="130" t="str">
        <f t="shared" si="17"/>
        <v/>
      </c>
    </row>
    <row r="197" spans="1:20" x14ac:dyDescent="0.3">
      <c r="A197" s="325" t="s">
        <v>432</v>
      </c>
      <c r="B197" s="355" t="s">
        <v>511</v>
      </c>
      <c r="C197" s="355">
        <v>2408</v>
      </c>
      <c r="D197" s="356">
        <v>2134</v>
      </c>
      <c r="E197" s="355">
        <v>1807</v>
      </c>
      <c r="F197" s="333">
        <v>75.099999999999994</v>
      </c>
      <c r="G197" s="333">
        <v>3.6</v>
      </c>
      <c r="H197" s="333">
        <v>84.7</v>
      </c>
      <c r="I197" s="333">
        <v>3.2</v>
      </c>
      <c r="J197" s="356">
        <v>1720</v>
      </c>
      <c r="K197" s="333">
        <v>71.400000000000006</v>
      </c>
      <c r="L197" s="333">
        <v>3.8</v>
      </c>
      <c r="M197" s="334">
        <v>80.599999999999994</v>
      </c>
      <c r="N197" s="333">
        <v>3.5</v>
      </c>
      <c r="O197" s="357" t="str">
        <f t="shared" si="12"/>
        <v/>
      </c>
      <c r="P197" s="122" t="str">
        <f t="shared" si="13"/>
        <v/>
      </c>
      <c r="Q197" s="122" t="str">
        <f t="shared" si="14"/>
        <v/>
      </c>
      <c r="R197" s="340" t="str">
        <f t="shared" si="15"/>
        <v/>
      </c>
      <c r="S197" s="122" t="str">
        <f t="shared" si="16"/>
        <v/>
      </c>
      <c r="T197" s="130" t="str">
        <f t="shared" si="17"/>
        <v/>
      </c>
    </row>
    <row r="198" spans="1:20" x14ac:dyDescent="0.3">
      <c r="A198" s="325" t="s">
        <v>432</v>
      </c>
      <c r="B198" s="355" t="s">
        <v>512</v>
      </c>
      <c r="C198" s="355">
        <v>1453</v>
      </c>
      <c r="D198" s="356">
        <v>1383</v>
      </c>
      <c r="E198" s="355">
        <v>1202</v>
      </c>
      <c r="F198" s="333">
        <v>82.7</v>
      </c>
      <c r="G198" s="333">
        <v>4.0999999999999996</v>
      </c>
      <c r="H198" s="333">
        <v>86.9</v>
      </c>
      <c r="I198" s="333">
        <v>3.7</v>
      </c>
      <c r="J198" s="356">
        <v>1143</v>
      </c>
      <c r="K198" s="333">
        <v>78.599999999999994</v>
      </c>
      <c r="L198" s="333">
        <v>4.4000000000000004</v>
      </c>
      <c r="M198" s="334">
        <v>82.6</v>
      </c>
      <c r="N198" s="333">
        <v>4.2</v>
      </c>
      <c r="O198" s="357" t="str">
        <f t="shared" si="12"/>
        <v/>
      </c>
      <c r="P198" s="122" t="str">
        <f t="shared" si="13"/>
        <v/>
      </c>
      <c r="Q198" s="122" t="str">
        <f t="shared" si="14"/>
        <v/>
      </c>
      <c r="R198" s="340" t="str">
        <f t="shared" si="15"/>
        <v/>
      </c>
      <c r="S198" s="122" t="str">
        <f t="shared" si="16"/>
        <v/>
      </c>
      <c r="T198" s="130" t="str">
        <f t="shared" si="17"/>
        <v/>
      </c>
    </row>
    <row r="199" spans="1:20" x14ac:dyDescent="0.3">
      <c r="A199" s="325" t="s">
        <v>476</v>
      </c>
      <c r="B199" s="355" t="s">
        <v>431</v>
      </c>
      <c r="C199" s="355">
        <v>1610</v>
      </c>
      <c r="D199" s="356">
        <v>1498</v>
      </c>
      <c r="E199" s="355">
        <v>1028</v>
      </c>
      <c r="F199" s="333">
        <v>63.9</v>
      </c>
      <c r="G199" s="333">
        <v>3</v>
      </c>
      <c r="H199" s="333">
        <v>68.599999999999994</v>
      </c>
      <c r="I199" s="333">
        <v>3</v>
      </c>
      <c r="J199" s="356">
        <v>938</v>
      </c>
      <c r="K199" s="333">
        <v>58.3</v>
      </c>
      <c r="L199" s="333">
        <v>3.1</v>
      </c>
      <c r="M199" s="334">
        <v>62.6</v>
      </c>
      <c r="N199" s="333">
        <v>3.2</v>
      </c>
      <c r="O199" s="357">
        <f t="shared" si="12"/>
        <v>0.626</v>
      </c>
      <c r="P199" s="122">
        <f t="shared" si="13"/>
        <v>0.65177895533686603</v>
      </c>
      <c r="Q199" s="122">
        <f t="shared" si="14"/>
        <v>0.42899999999999999</v>
      </c>
      <c r="R199" s="340">
        <f t="shared" si="15"/>
        <v>0.42899999999999999</v>
      </c>
      <c r="S199" s="122">
        <f t="shared" si="16"/>
        <v>0.65819860627177695</v>
      </c>
      <c r="T199" s="130" t="str">
        <f t="shared" si="17"/>
        <v>New Mexico</v>
      </c>
    </row>
    <row r="200" spans="1:20" x14ac:dyDescent="0.3">
      <c r="A200" s="325" t="s">
        <v>432</v>
      </c>
      <c r="B200" s="355" t="s">
        <v>508</v>
      </c>
      <c r="C200" s="355">
        <v>184</v>
      </c>
      <c r="D200" s="356">
        <v>177</v>
      </c>
      <c r="E200" s="355">
        <v>88</v>
      </c>
      <c r="F200" s="333">
        <v>48</v>
      </c>
      <c r="G200" s="333">
        <v>9.3000000000000007</v>
      </c>
      <c r="H200" s="333">
        <v>49.9</v>
      </c>
      <c r="I200" s="333">
        <v>9.5</v>
      </c>
      <c r="J200" s="356">
        <v>76</v>
      </c>
      <c r="K200" s="333">
        <v>41.3</v>
      </c>
      <c r="L200" s="333">
        <v>9.1999999999999993</v>
      </c>
      <c r="M200" s="334">
        <v>42.9</v>
      </c>
      <c r="N200" s="333">
        <v>9.4</v>
      </c>
      <c r="O200" s="357" t="str">
        <f t="shared" ref="O200:O263" si="18">IF(A200&lt;&gt;"",M200/100,"")</f>
        <v/>
      </c>
      <c r="P200" s="122" t="str">
        <f t="shared" ref="P200:P263" si="19">IF(A200&lt;&gt;"",SUM(J202:J205)/SUM(D202:D205),"")</f>
        <v/>
      </c>
      <c r="Q200" s="122" t="str">
        <f t="shared" ref="Q200:Q263" si="20">IF(A200&lt;&gt;"",IF(M201&lt;&gt;"B",M201/100,"B"),"")</f>
        <v/>
      </c>
      <c r="R200" s="340" t="str">
        <f t="shared" ref="R200:R263" si="21">IF(Q200="B",J201/D201,Q200)</f>
        <v/>
      </c>
      <c r="S200" s="122" t="str">
        <f t="shared" ref="S200:S263" si="22">IF(A200&lt;&gt;"",R200/P200,"")</f>
        <v/>
      </c>
      <c r="T200" s="130" t="str">
        <f t="shared" ref="T200:T263" si="23">PROPER(A200)</f>
        <v/>
      </c>
    </row>
    <row r="201" spans="1:20" x14ac:dyDescent="0.3">
      <c r="A201" s="325" t="s">
        <v>432</v>
      </c>
      <c r="B201" s="355" t="s">
        <v>509</v>
      </c>
      <c r="C201" s="355">
        <v>284</v>
      </c>
      <c r="D201" s="356">
        <v>269</v>
      </c>
      <c r="E201" s="355">
        <v>175</v>
      </c>
      <c r="F201" s="333">
        <v>61.7</v>
      </c>
      <c r="G201" s="333">
        <v>7.3</v>
      </c>
      <c r="H201" s="333">
        <v>65.2</v>
      </c>
      <c r="I201" s="333">
        <v>7.4</v>
      </c>
      <c r="J201" s="356">
        <v>143</v>
      </c>
      <c r="K201" s="333">
        <v>50.3</v>
      </c>
      <c r="L201" s="333">
        <v>7.5</v>
      </c>
      <c r="M201" s="334">
        <v>53.1</v>
      </c>
      <c r="N201" s="333">
        <v>7.7</v>
      </c>
      <c r="O201" s="357" t="str">
        <f t="shared" si="18"/>
        <v/>
      </c>
      <c r="P201" s="122" t="str">
        <f t="shared" si="19"/>
        <v/>
      </c>
      <c r="Q201" s="122" t="str">
        <f t="shared" si="20"/>
        <v/>
      </c>
      <c r="R201" s="340" t="str">
        <f t="shared" si="21"/>
        <v/>
      </c>
      <c r="S201" s="122" t="str">
        <f t="shared" si="22"/>
        <v/>
      </c>
      <c r="T201" s="130" t="str">
        <f t="shared" si="23"/>
        <v/>
      </c>
    </row>
    <row r="202" spans="1:20" x14ac:dyDescent="0.3">
      <c r="A202" s="325" t="s">
        <v>432</v>
      </c>
      <c r="B202" s="355" t="s">
        <v>510</v>
      </c>
      <c r="C202" s="355">
        <v>254</v>
      </c>
      <c r="D202" s="356">
        <v>231</v>
      </c>
      <c r="E202" s="355">
        <v>144</v>
      </c>
      <c r="F202" s="333">
        <v>56.6</v>
      </c>
      <c r="G202" s="333">
        <v>7.9</v>
      </c>
      <c r="H202" s="333">
        <v>62.2</v>
      </c>
      <c r="I202" s="333">
        <v>8.1</v>
      </c>
      <c r="J202" s="356">
        <v>132</v>
      </c>
      <c r="K202" s="333">
        <v>52.2</v>
      </c>
      <c r="L202" s="333">
        <v>8</v>
      </c>
      <c r="M202" s="334">
        <v>57.3</v>
      </c>
      <c r="N202" s="333">
        <v>8.3000000000000007</v>
      </c>
      <c r="O202" s="357" t="str">
        <f t="shared" si="18"/>
        <v/>
      </c>
      <c r="P202" s="122" t="str">
        <f t="shared" si="19"/>
        <v/>
      </c>
      <c r="Q202" s="122" t="str">
        <f t="shared" si="20"/>
        <v/>
      </c>
      <c r="R202" s="340" t="str">
        <f t="shared" si="21"/>
        <v/>
      </c>
      <c r="S202" s="122" t="str">
        <f t="shared" si="22"/>
        <v/>
      </c>
      <c r="T202" s="130" t="str">
        <f t="shared" si="23"/>
        <v/>
      </c>
    </row>
    <row r="203" spans="1:20" x14ac:dyDescent="0.3">
      <c r="A203" s="325" t="s">
        <v>432</v>
      </c>
      <c r="B203" s="355" t="s">
        <v>511</v>
      </c>
      <c r="C203" s="355">
        <v>504</v>
      </c>
      <c r="D203" s="356">
        <v>455</v>
      </c>
      <c r="E203" s="355">
        <v>329</v>
      </c>
      <c r="F203" s="333">
        <v>65.400000000000006</v>
      </c>
      <c r="G203" s="333">
        <v>5.4</v>
      </c>
      <c r="H203" s="333">
        <v>72.400000000000006</v>
      </c>
      <c r="I203" s="333">
        <v>5.3</v>
      </c>
      <c r="J203" s="356">
        <v>312</v>
      </c>
      <c r="K203" s="333">
        <v>62</v>
      </c>
      <c r="L203" s="333">
        <v>5.5</v>
      </c>
      <c r="M203" s="334">
        <v>68.7</v>
      </c>
      <c r="N203" s="333">
        <v>5.5</v>
      </c>
      <c r="O203" s="357" t="str">
        <f t="shared" si="18"/>
        <v/>
      </c>
      <c r="P203" s="122" t="str">
        <f t="shared" si="19"/>
        <v/>
      </c>
      <c r="Q203" s="122" t="str">
        <f t="shared" si="20"/>
        <v/>
      </c>
      <c r="R203" s="340" t="str">
        <f t="shared" si="21"/>
        <v/>
      </c>
      <c r="S203" s="122" t="str">
        <f t="shared" si="22"/>
        <v/>
      </c>
      <c r="T203" s="130" t="str">
        <f t="shared" si="23"/>
        <v/>
      </c>
    </row>
    <row r="204" spans="1:20" x14ac:dyDescent="0.3">
      <c r="A204" s="325" t="s">
        <v>432</v>
      </c>
      <c r="B204" s="355" t="s">
        <v>512</v>
      </c>
      <c r="C204" s="355">
        <v>384</v>
      </c>
      <c r="D204" s="356">
        <v>366</v>
      </c>
      <c r="E204" s="355">
        <v>291</v>
      </c>
      <c r="F204" s="333">
        <v>75.8</v>
      </c>
      <c r="G204" s="333">
        <v>5.5</v>
      </c>
      <c r="H204" s="333">
        <v>79.5</v>
      </c>
      <c r="I204" s="333">
        <v>5.4</v>
      </c>
      <c r="J204" s="356">
        <v>274</v>
      </c>
      <c r="K204" s="333">
        <v>71.400000000000006</v>
      </c>
      <c r="L204" s="333">
        <v>5.9</v>
      </c>
      <c r="M204" s="334">
        <v>74.900000000000006</v>
      </c>
      <c r="N204" s="333">
        <v>5.8</v>
      </c>
      <c r="O204" s="357" t="str">
        <f t="shared" si="18"/>
        <v/>
      </c>
      <c r="P204" s="122" t="str">
        <f t="shared" si="19"/>
        <v/>
      </c>
      <c r="Q204" s="122" t="str">
        <f t="shared" si="20"/>
        <v/>
      </c>
      <c r="R204" s="340" t="str">
        <f t="shared" si="21"/>
        <v/>
      </c>
      <c r="S204" s="122" t="str">
        <f t="shared" si="22"/>
        <v/>
      </c>
      <c r="T204" s="130" t="str">
        <f t="shared" si="23"/>
        <v/>
      </c>
    </row>
    <row r="205" spans="1:20" x14ac:dyDescent="0.3">
      <c r="A205" s="325" t="s">
        <v>477</v>
      </c>
      <c r="B205" s="355" t="s">
        <v>431</v>
      </c>
      <c r="C205" s="355">
        <v>15105</v>
      </c>
      <c r="D205" s="356">
        <v>13298</v>
      </c>
      <c r="E205" s="355">
        <v>9370</v>
      </c>
      <c r="F205" s="333">
        <v>62</v>
      </c>
      <c r="G205" s="333">
        <v>1.6</v>
      </c>
      <c r="H205" s="333">
        <v>70.5</v>
      </c>
      <c r="I205" s="333">
        <v>1.7</v>
      </c>
      <c r="J205" s="356">
        <v>8609</v>
      </c>
      <c r="K205" s="333">
        <v>57</v>
      </c>
      <c r="L205" s="333">
        <v>1.7</v>
      </c>
      <c r="M205" s="334">
        <v>64.7</v>
      </c>
      <c r="N205" s="333">
        <v>1.7</v>
      </c>
      <c r="O205" s="357">
        <f t="shared" si="18"/>
        <v>0.64700000000000002</v>
      </c>
      <c r="P205" s="122">
        <f t="shared" si="19"/>
        <v>0.66818719378273361</v>
      </c>
      <c r="Q205" s="122">
        <f t="shared" si="20"/>
        <v>0.47799999999999998</v>
      </c>
      <c r="R205" s="340">
        <f t="shared" si="21"/>
        <v>0.47799999999999998</v>
      </c>
      <c r="S205" s="122">
        <f t="shared" si="22"/>
        <v>0.71536839443742095</v>
      </c>
      <c r="T205" s="130" t="str">
        <f t="shared" si="23"/>
        <v>New York</v>
      </c>
    </row>
    <row r="206" spans="1:20" x14ac:dyDescent="0.3">
      <c r="A206" s="325" t="s">
        <v>432</v>
      </c>
      <c r="B206" s="355" t="s">
        <v>508</v>
      </c>
      <c r="C206" s="355">
        <v>1613</v>
      </c>
      <c r="D206" s="356">
        <v>1461</v>
      </c>
      <c r="E206" s="355">
        <v>816</v>
      </c>
      <c r="F206" s="333">
        <v>50.6</v>
      </c>
      <c r="G206" s="333">
        <v>5.2</v>
      </c>
      <c r="H206" s="333">
        <v>55.9</v>
      </c>
      <c r="I206" s="333">
        <v>5.4</v>
      </c>
      <c r="J206" s="356">
        <v>698</v>
      </c>
      <c r="K206" s="333">
        <v>43.3</v>
      </c>
      <c r="L206" s="333">
        <v>5.2</v>
      </c>
      <c r="M206" s="334">
        <v>47.8</v>
      </c>
      <c r="N206" s="333">
        <v>5.5</v>
      </c>
      <c r="O206" s="357" t="str">
        <f t="shared" si="18"/>
        <v/>
      </c>
      <c r="P206" s="122" t="str">
        <f t="shared" si="19"/>
        <v/>
      </c>
      <c r="Q206" s="122" t="str">
        <f t="shared" si="20"/>
        <v/>
      </c>
      <c r="R206" s="340" t="str">
        <f t="shared" si="21"/>
        <v/>
      </c>
      <c r="S206" s="122" t="str">
        <f t="shared" si="22"/>
        <v/>
      </c>
      <c r="T206" s="130" t="str">
        <f t="shared" si="23"/>
        <v/>
      </c>
    </row>
    <row r="207" spans="1:20" x14ac:dyDescent="0.3">
      <c r="A207" s="325" t="s">
        <v>432</v>
      </c>
      <c r="B207" s="355" t="s">
        <v>509</v>
      </c>
      <c r="C207" s="355">
        <v>2568</v>
      </c>
      <c r="D207" s="356">
        <v>2171</v>
      </c>
      <c r="E207" s="355">
        <v>1463</v>
      </c>
      <c r="F207" s="333">
        <v>57</v>
      </c>
      <c r="G207" s="333">
        <v>4.0999999999999996</v>
      </c>
      <c r="H207" s="333">
        <v>67.400000000000006</v>
      </c>
      <c r="I207" s="333">
        <v>4.2</v>
      </c>
      <c r="J207" s="356">
        <v>1371</v>
      </c>
      <c r="K207" s="333">
        <v>53.4</v>
      </c>
      <c r="L207" s="333">
        <v>4.0999999999999996</v>
      </c>
      <c r="M207" s="334">
        <v>63.2</v>
      </c>
      <c r="N207" s="333">
        <v>4.3</v>
      </c>
      <c r="O207" s="357" t="str">
        <f t="shared" si="18"/>
        <v/>
      </c>
      <c r="P207" s="122" t="str">
        <f t="shared" si="19"/>
        <v/>
      </c>
      <c r="Q207" s="122" t="str">
        <f t="shared" si="20"/>
        <v/>
      </c>
      <c r="R207" s="340" t="str">
        <f t="shared" si="21"/>
        <v/>
      </c>
      <c r="S207" s="122" t="str">
        <f t="shared" si="22"/>
        <v/>
      </c>
      <c r="T207" s="130" t="str">
        <f t="shared" si="23"/>
        <v/>
      </c>
    </row>
    <row r="208" spans="1:20" x14ac:dyDescent="0.3">
      <c r="A208" s="325" t="s">
        <v>432</v>
      </c>
      <c r="B208" s="355" t="s">
        <v>510</v>
      </c>
      <c r="C208" s="355">
        <v>2677</v>
      </c>
      <c r="D208" s="356">
        <v>2191</v>
      </c>
      <c r="E208" s="355">
        <v>1563</v>
      </c>
      <c r="F208" s="333">
        <v>58.4</v>
      </c>
      <c r="G208" s="333">
        <v>4</v>
      </c>
      <c r="H208" s="333">
        <v>71.3</v>
      </c>
      <c r="I208" s="333">
        <v>4</v>
      </c>
      <c r="J208" s="356">
        <v>1457</v>
      </c>
      <c r="K208" s="333">
        <v>54.4</v>
      </c>
      <c r="L208" s="333">
        <v>4</v>
      </c>
      <c r="M208" s="334">
        <v>66.5</v>
      </c>
      <c r="N208" s="333">
        <v>4.2</v>
      </c>
      <c r="O208" s="357" t="str">
        <f t="shared" si="18"/>
        <v/>
      </c>
      <c r="P208" s="122" t="str">
        <f t="shared" si="19"/>
        <v/>
      </c>
      <c r="Q208" s="122" t="str">
        <f t="shared" si="20"/>
        <v/>
      </c>
      <c r="R208" s="340" t="str">
        <f t="shared" si="21"/>
        <v/>
      </c>
      <c r="S208" s="122" t="str">
        <f t="shared" si="22"/>
        <v/>
      </c>
      <c r="T208" s="130" t="str">
        <f t="shared" si="23"/>
        <v/>
      </c>
    </row>
    <row r="209" spans="1:20" x14ac:dyDescent="0.3">
      <c r="A209" s="325" t="s">
        <v>432</v>
      </c>
      <c r="B209" s="355" t="s">
        <v>511</v>
      </c>
      <c r="C209" s="355">
        <v>4737</v>
      </c>
      <c r="D209" s="356">
        <v>4197</v>
      </c>
      <c r="E209" s="355">
        <v>3085</v>
      </c>
      <c r="F209" s="333">
        <v>65.099999999999994</v>
      </c>
      <c r="G209" s="333">
        <v>2.9</v>
      </c>
      <c r="H209" s="333">
        <v>73.5</v>
      </c>
      <c r="I209" s="333">
        <v>2.8</v>
      </c>
      <c r="J209" s="356">
        <v>2856</v>
      </c>
      <c r="K209" s="333">
        <v>60.3</v>
      </c>
      <c r="L209" s="333">
        <v>3</v>
      </c>
      <c r="M209" s="334">
        <v>68</v>
      </c>
      <c r="N209" s="333">
        <v>3</v>
      </c>
      <c r="O209" s="357" t="str">
        <f t="shared" si="18"/>
        <v/>
      </c>
      <c r="P209" s="122" t="str">
        <f t="shared" si="19"/>
        <v/>
      </c>
      <c r="Q209" s="122" t="str">
        <f t="shared" si="20"/>
        <v/>
      </c>
      <c r="R209" s="340" t="str">
        <f t="shared" si="21"/>
        <v/>
      </c>
      <c r="S209" s="122" t="str">
        <f t="shared" si="22"/>
        <v/>
      </c>
      <c r="T209" s="130" t="str">
        <f t="shared" si="23"/>
        <v/>
      </c>
    </row>
    <row r="210" spans="1:20" x14ac:dyDescent="0.3">
      <c r="A210" s="325" t="s">
        <v>432</v>
      </c>
      <c r="B210" s="355" t="s">
        <v>512</v>
      </c>
      <c r="C210" s="355">
        <v>3511</v>
      </c>
      <c r="D210" s="356">
        <v>3279</v>
      </c>
      <c r="E210" s="355">
        <v>2442</v>
      </c>
      <c r="F210" s="333">
        <v>69.599999999999994</v>
      </c>
      <c r="G210" s="333">
        <v>3.2</v>
      </c>
      <c r="H210" s="333">
        <v>74.5</v>
      </c>
      <c r="I210" s="333">
        <v>3.2</v>
      </c>
      <c r="J210" s="356">
        <v>2226</v>
      </c>
      <c r="K210" s="333">
        <v>63.4</v>
      </c>
      <c r="L210" s="333">
        <v>3.4</v>
      </c>
      <c r="M210" s="334">
        <v>67.900000000000006</v>
      </c>
      <c r="N210" s="333">
        <v>3.4</v>
      </c>
      <c r="O210" s="357" t="str">
        <f t="shared" si="18"/>
        <v/>
      </c>
      <c r="P210" s="122" t="str">
        <f t="shared" si="19"/>
        <v/>
      </c>
      <c r="Q210" s="122" t="str">
        <f t="shared" si="20"/>
        <v/>
      </c>
      <c r="R210" s="340" t="str">
        <f t="shared" si="21"/>
        <v/>
      </c>
      <c r="S210" s="122" t="str">
        <f t="shared" si="22"/>
        <v/>
      </c>
      <c r="T210" s="130" t="str">
        <f t="shared" si="23"/>
        <v/>
      </c>
    </row>
    <row r="211" spans="1:20" x14ac:dyDescent="0.3">
      <c r="A211" s="325" t="s">
        <v>478</v>
      </c>
      <c r="B211" s="355" t="s">
        <v>431</v>
      </c>
      <c r="C211" s="355">
        <v>8113</v>
      </c>
      <c r="D211" s="356">
        <v>7391</v>
      </c>
      <c r="E211" s="355">
        <v>5161</v>
      </c>
      <c r="F211" s="333">
        <v>63.6</v>
      </c>
      <c r="G211" s="333">
        <v>2.2000000000000002</v>
      </c>
      <c r="H211" s="333">
        <v>69.8</v>
      </c>
      <c r="I211" s="333">
        <v>2.2000000000000002</v>
      </c>
      <c r="J211" s="356">
        <v>4780</v>
      </c>
      <c r="K211" s="333">
        <v>58.9</v>
      </c>
      <c r="L211" s="333">
        <v>2.2999999999999998</v>
      </c>
      <c r="M211" s="334">
        <v>64.7</v>
      </c>
      <c r="N211" s="333">
        <v>2.2999999999999998</v>
      </c>
      <c r="O211" s="357">
        <f t="shared" si="18"/>
        <v>0.64700000000000002</v>
      </c>
      <c r="P211" s="122">
        <f t="shared" si="19"/>
        <v>0.66610865926038654</v>
      </c>
      <c r="Q211" s="122">
        <f t="shared" si="20"/>
        <v>0.49299999999999999</v>
      </c>
      <c r="R211" s="340">
        <f t="shared" si="21"/>
        <v>0.49299999999999999</v>
      </c>
      <c r="S211" s="122">
        <f t="shared" si="22"/>
        <v>0.74011948823395024</v>
      </c>
      <c r="T211" s="130" t="str">
        <f t="shared" si="23"/>
        <v>North Carolina</v>
      </c>
    </row>
    <row r="212" spans="1:20" x14ac:dyDescent="0.3">
      <c r="A212" s="325" t="s">
        <v>432</v>
      </c>
      <c r="B212" s="355" t="s">
        <v>508</v>
      </c>
      <c r="C212" s="355">
        <v>872</v>
      </c>
      <c r="D212" s="356">
        <v>820</v>
      </c>
      <c r="E212" s="355">
        <v>465</v>
      </c>
      <c r="F212" s="333">
        <v>53.3</v>
      </c>
      <c r="G212" s="333">
        <v>7</v>
      </c>
      <c r="H212" s="333">
        <v>56.7</v>
      </c>
      <c r="I212" s="333">
        <v>7.2</v>
      </c>
      <c r="J212" s="356">
        <v>404</v>
      </c>
      <c r="K212" s="333">
        <v>46.4</v>
      </c>
      <c r="L212" s="333">
        <v>7</v>
      </c>
      <c r="M212" s="334">
        <v>49.3</v>
      </c>
      <c r="N212" s="333">
        <v>7.3</v>
      </c>
      <c r="O212" s="357" t="str">
        <f t="shared" si="18"/>
        <v/>
      </c>
      <c r="P212" s="122" t="str">
        <f t="shared" si="19"/>
        <v/>
      </c>
      <c r="Q212" s="122" t="str">
        <f t="shared" si="20"/>
        <v/>
      </c>
      <c r="R212" s="340" t="str">
        <f t="shared" si="21"/>
        <v/>
      </c>
      <c r="S212" s="122" t="str">
        <f t="shared" si="22"/>
        <v/>
      </c>
      <c r="T212" s="130" t="str">
        <f t="shared" si="23"/>
        <v/>
      </c>
    </row>
    <row r="213" spans="1:20" x14ac:dyDescent="0.3">
      <c r="A213" s="325" t="s">
        <v>432</v>
      </c>
      <c r="B213" s="355" t="s">
        <v>509</v>
      </c>
      <c r="C213" s="355">
        <v>1412</v>
      </c>
      <c r="D213" s="356">
        <v>1259</v>
      </c>
      <c r="E213" s="355">
        <v>809</v>
      </c>
      <c r="F213" s="333">
        <v>57.3</v>
      </c>
      <c r="G213" s="333">
        <v>5.5</v>
      </c>
      <c r="H213" s="333">
        <v>64.2</v>
      </c>
      <c r="I213" s="333">
        <v>5.6</v>
      </c>
      <c r="J213" s="356">
        <v>706</v>
      </c>
      <c r="K213" s="333">
        <v>50</v>
      </c>
      <c r="L213" s="333">
        <v>5.5</v>
      </c>
      <c r="M213" s="334">
        <v>56</v>
      </c>
      <c r="N213" s="333">
        <v>5.8</v>
      </c>
      <c r="O213" s="357" t="str">
        <f t="shared" si="18"/>
        <v/>
      </c>
      <c r="P213" s="122" t="str">
        <f t="shared" si="19"/>
        <v/>
      </c>
      <c r="Q213" s="122" t="str">
        <f t="shared" si="20"/>
        <v/>
      </c>
      <c r="R213" s="340" t="str">
        <f t="shared" si="21"/>
        <v/>
      </c>
      <c r="S213" s="122" t="str">
        <f t="shared" si="22"/>
        <v/>
      </c>
      <c r="T213" s="130" t="str">
        <f t="shared" si="23"/>
        <v/>
      </c>
    </row>
    <row r="214" spans="1:20" x14ac:dyDescent="0.3">
      <c r="A214" s="325" t="s">
        <v>432</v>
      </c>
      <c r="B214" s="355" t="s">
        <v>510</v>
      </c>
      <c r="C214" s="355">
        <v>1315</v>
      </c>
      <c r="D214" s="356">
        <v>1068</v>
      </c>
      <c r="E214" s="355">
        <v>705</v>
      </c>
      <c r="F214" s="333">
        <v>53.6</v>
      </c>
      <c r="G214" s="333">
        <v>5.7</v>
      </c>
      <c r="H214" s="333">
        <v>66</v>
      </c>
      <c r="I214" s="333">
        <v>6</v>
      </c>
      <c r="J214" s="356">
        <v>637</v>
      </c>
      <c r="K214" s="333">
        <v>48.4</v>
      </c>
      <c r="L214" s="333">
        <v>5.7</v>
      </c>
      <c r="M214" s="334">
        <v>59.6</v>
      </c>
      <c r="N214" s="333">
        <v>6.2</v>
      </c>
      <c r="O214" s="357" t="str">
        <f t="shared" si="18"/>
        <v/>
      </c>
      <c r="P214" s="122" t="str">
        <f t="shared" si="19"/>
        <v/>
      </c>
      <c r="Q214" s="122" t="str">
        <f t="shared" si="20"/>
        <v/>
      </c>
      <c r="R214" s="340" t="str">
        <f t="shared" si="21"/>
        <v/>
      </c>
      <c r="S214" s="122" t="str">
        <f t="shared" si="22"/>
        <v/>
      </c>
      <c r="T214" s="130" t="str">
        <f t="shared" si="23"/>
        <v/>
      </c>
    </row>
    <row r="215" spans="1:20" x14ac:dyDescent="0.3">
      <c r="A215" s="325" t="s">
        <v>432</v>
      </c>
      <c r="B215" s="355" t="s">
        <v>511</v>
      </c>
      <c r="C215" s="355">
        <v>2524</v>
      </c>
      <c r="D215" s="356">
        <v>2303</v>
      </c>
      <c r="E215" s="355">
        <v>1699</v>
      </c>
      <c r="F215" s="333">
        <v>67.3</v>
      </c>
      <c r="G215" s="333">
        <v>3.9</v>
      </c>
      <c r="H215" s="333">
        <v>73.8</v>
      </c>
      <c r="I215" s="333">
        <v>3.8</v>
      </c>
      <c r="J215" s="356">
        <v>1638</v>
      </c>
      <c r="K215" s="333">
        <v>64.900000000000006</v>
      </c>
      <c r="L215" s="333">
        <v>3.9</v>
      </c>
      <c r="M215" s="334">
        <v>71.099999999999994</v>
      </c>
      <c r="N215" s="333">
        <v>3.9</v>
      </c>
      <c r="O215" s="357" t="str">
        <f t="shared" si="18"/>
        <v/>
      </c>
      <c r="P215" s="122" t="str">
        <f t="shared" si="19"/>
        <v/>
      </c>
      <c r="Q215" s="122" t="str">
        <f t="shared" si="20"/>
        <v/>
      </c>
      <c r="R215" s="340" t="str">
        <f t="shared" si="21"/>
        <v/>
      </c>
      <c r="S215" s="122" t="str">
        <f t="shared" si="22"/>
        <v/>
      </c>
      <c r="T215" s="130" t="str">
        <f t="shared" si="23"/>
        <v/>
      </c>
    </row>
    <row r="216" spans="1:20" x14ac:dyDescent="0.3">
      <c r="A216" s="325" t="s">
        <v>432</v>
      </c>
      <c r="B216" s="355" t="s">
        <v>512</v>
      </c>
      <c r="C216" s="355">
        <v>1992</v>
      </c>
      <c r="D216" s="356">
        <v>1941</v>
      </c>
      <c r="E216" s="355">
        <v>1483</v>
      </c>
      <c r="F216" s="333">
        <v>74.5</v>
      </c>
      <c r="G216" s="333">
        <v>4.0999999999999996</v>
      </c>
      <c r="H216" s="333">
        <v>76.400000000000006</v>
      </c>
      <c r="I216" s="333">
        <v>4</v>
      </c>
      <c r="J216" s="356">
        <v>1396</v>
      </c>
      <c r="K216" s="333">
        <v>70.099999999999994</v>
      </c>
      <c r="L216" s="333">
        <v>4.3</v>
      </c>
      <c r="M216" s="334">
        <v>71.900000000000006</v>
      </c>
      <c r="N216" s="333">
        <v>4.2</v>
      </c>
      <c r="O216" s="357" t="str">
        <f t="shared" si="18"/>
        <v/>
      </c>
      <c r="P216" s="122" t="str">
        <f t="shared" si="19"/>
        <v/>
      </c>
      <c r="Q216" s="122" t="str">
        <f t="shared" si="20"/>
        <v/>
      </c>
      <c r="R216" s="340" t="str">
        <f t="shared" si="21"/>
        <v/>
      </c>
      <c r="S216" s="122" t="str">
        <f t="shared" si="22"/>
        <v/>
      </c>
      <c r="T216" s="130" t="str">
        <f t="shared" si="23"/>
        <v/>
      </c>
    </row>
    <row r="217" spans="1:20" x14ac:dyDescent="0.3">
      <c r="A217" s="325" t="s">
        <v>479</v>
      </c>
      <c r="B217" s="355" t="s">
        <v>431</v>
      </c>
      <c r="C217" s="355">
        <v>571</v>
      </c>
      <c r="D217" s="356">
        <v>556</v>
      </c>
      <c r="E217" s="355">
        <v>429</v>
      </c>
      <c r="F217" s="333">
        <v>75.2</v>
      </c>
      <c r="G217" s="333">
        <v>2.9</v>
      </c>
      <c r="H217" s="333">
        <v>77.3</v>
      </c>
      <c r="I217" s="333">
        <v>2.9</v>
      </c>
      <c r="J217" s="356">
        <v>373</v>
      </c>
      <c r="K217" s="333">
        <v>65.3</v>
      </c>
      <c r="L217" s="333">
        <v>3.2</v>
      </c>
      <c r="M217" s="334">
        <v>67.099999999999994</v>
      </c>
      <c r="N217" s="333">
        <v>3.2</v>
      </c>
      <c r="O217" s="357">
        <f t="shared" si="18"/>
        <v>0.67099999999999993</v>
      </c>
      <c r="P217" s="122">
        <f t="shared" si="19"/>
        <v>0.6985743380855397</v>
      </c>
      <c r="Q217" s="122" t="str">
        <f t="shared" si="20"/>
        <v>B</v>
      </c>
      <c r="R217" s="340">
        <f t="shared" si="21"/>
        <v>0.46875</v>
      </c>
      <c r="S217" s="122">
        <f t="shared" si="22"/>
        <v>0.67100947521865895</v>
      </c>
      <c r="T217" s="130" t="str">
        <f t="shared" si="23"/>
        <v>North Dakota</v>
      </c>
    </row>
    <row r="218" spans="1:20" x14ac:dyDescent="0.3">
      <c r="A218" s="325" t="s">
        <v>432</v>
      </c>
      <c r="B218" s="355" t="s">
        <v>508</v>
      </c>
      <c r="C218" s="355">
        <v>68</v>
      </c>
      <c r="D218" s="356">
        <v>64</v>
      </c>
      <c r="E218" s="355">
        <v>42</v>
      </c>
      <c r="F218" s="333" t="s">
        <v>444</v>
      </c>
      <c r="G218" s="333" t="s">
        <v>444</v>
      </c>
      <c r="H218" s="333" t="s">
        <v>444</v>
      </c>
      <c r="I218" s="333" t="s">
        <v>444</v>
      </c>
      <c r="J218" s="356">
        <v>30</v>
      </c>
      <c r="K218" s="333" t="s">
        <v>444</v>
      </c>
      <c r="L218" s="333" t="s">
        <v>444</v>
      </c>
      <c r="M218" s="334" t="s">
        <v>444</v>
      </c>
      <c r="N218" s="333" t="s">
        <v>444</v>
      </c>
      <c r="O218" s="357" t="str">
        <f t="shared" si="18"/>
        <v/>
      </c>
      <c r="P218" s="122" t="str">
        <f t="shared" si="19"/>
        <v/>
      </c>
      <c r="Q218" s="122" t="str">
        <f t="shared" si="20"/>
        <v/>
      </c>
      <c r="R218" s="340" t="str">
        <f t="shared" si="21"/>
        <v/>
      </c>
      <c r="S218" s="122" t="str">
        <f t="shared" si="22"/>
        <v/>
      </c>
      <c r="T218" s="130" t="str">
        <f t="shared" si="23"/>
        <v/>
      </c>
    </row>
    <row r="219" spans="1:20" x14ac:dyDescent="0.3">
      <c r="A219" s="325" t="s">
        <v>432</v>
      </c>
      <c r="B219" s="355" t="s">
        <v>509</v>
      </c>
      <c r="C219" s="355">
        <v>120</v>
      </c>
      <c r="D219" s="356">
        <v>114</v>
      </c>
      <c r="E219" s="355">
        <v>82</v>
      </c>
      <c r="F219" s="333">
        <v>68.2</v>
      </c>
      <c r="G219" s="333">
        <v>6.9</v>
      </c>
      <c r="H219" s="333">
        <v>71.7</v>
      </c>
      <c r="I219" s="333">
        <v>6.8</v>
      </c>
      <c r="J219" s="356">
        <v>69</v>
      </c>
      <c r="K219" s="333">
        <v>56.9</v>
      </c>
      <c r="L219" s="333">
        <v>7.3</v>
      </c>
      <c r="M219" s="334">
        <v>59.9</v>
      </c>
      <c r="N219" s="333">
        <v>7.4</v>
      </c>
      <c r="O219" s="357" t="str">
        <f t="shared" si="18"/>
        <v/>
      </c>
      <c r="P219" s="122" t="str">
        <f t="shared" si="19"/>
        <v/>
      </c>
      <c r="Q219" s="122" t="str">
        <f t="shared" si="20"/>
        <v/>
      </c>
      <c r="R219" s="340" t="str">
        <f t="shared" si="21"/>
        <v/>
      </c>
      <c r="S219" s="122" t="str">
        <f t="shared" si="22"/>
        <v/>
      </c>
      <c r="T219" s="130" t="str">
        <f t="shared" si="23"/>
        <v/>
      </c>
    </row>
    <row r="220" spans="1:20" x14ac:dyDescent="0.3">
      <c r="A220" s="325" t="s">
        <v>432</v>
      </c>
      <c r="B220" s="355" t="s">
        <v>510</v>
      </c>
      <c r="C220" s="355">
        <v>96</v>
      </c>
      <c r="D220" s="356">
        <v>93</v>
      </c>
      <c r="E220" s="355">
        <v>74</v>
      </c>
      <c r="F220" s="333">
        <v>76.400000000000006</v>
      </c>
      <c r="G220" s="333">
        <v>7</v>
      </c>
      <c r="H220" s="333">
        <v>79</v>
      </c>
      <c r="I220" s="333">
        <v>6.9</v>
      </c>
      <c r="J220" s="356">
        <v>63</v>
      </c>
      <c r="K220" s="333">
        <v>65.7</v>
      </c>
      <c r="L220" s="333">
        <v>7.9</v>
      </c>
      <c r="M220" s="334">
        <v>67.900000000000006</v>
      </c>
      <c r="N220" s="333">
        <v>7.9</v>
      </c>
      <c r="O220" s="357" t="str">
        <f t="shared" si="18"/>
        <v/>
      </c>
      <c r="P220" s="122" t="str">
        <f t="shared" si="19"/>
        <v/>
      </c>
      <c r="Q220" s="122" t="str">
        <f t="shared" si="20"/>
        <v/>
      </c>
      <c r="R220" s="340" t="str">
        <f t="shared" si="21"/>
        <v/>
      </c>
      <c r="S220" s="122" t="str">
        <f t="shared" si="22"/>
        <v/>
      </c>
      <c r="T220" s="130" t="str">
        <f t="shared" si="23"/>
        <v/>
      </c>
    </row>
    <row r="221" spans="1:20" x14ac:dyDescent="0.3">
      <c r="A221" s="325" t="s">
        <v>432</v>
      </c>
      <c r="B221" s="355" t="s">
        <v>511</v>
      </c>
      <c r="C221" s="355">
        <v>175</v>
      </c>
      <c r="D221" s="356">
        <v>173</v>
      </c>
      <c r="E221" s="355">
        <v>143</v>
      </c>
      <c r="F221" s="333">
        <v>81.400000000000006</v>
      </c>
      <c r="G221" s="333">
        <v>4.8</v>
      </c>
      <c r="H221" s="333">
        <v>82.3</v>
      </c>
      <c r="I221" s="333">
        <v>4.7</v>
      </c>
      <c r="J221" s="356">
        <v>129</v>
      </c>
      <c r="K221" s="333">
        <v>73.7</v>
      </c>
      <c r="L221" s="333">
        <v>5.4</v>
      </c>
      <c r="M221" s="334">
        <v>74.599999999999994</v>
      </c>
      <c r="N221" s="333">
        <v>5.4</v>
      </c>
      <c r="O221" s="357" t="str">
        <f t="shared" si="18"/>
        <v/>
      </c>
      <c r="P221" s="122" t="str">
        <f t="shared" si="19"/>
        <v/>
      </c>
      <c r="Q221" s="122" t="str">
        <f t="shared" si="20"/>
        <v/>
      </c>
      <c r="R221" s="340" t="str">
        <f t="shared" si="21"/>
        <v/>
      </c>
      <c r="S221" s="122" t="str">
        <f t="shared" si="22"/>
        <v/>
      </c>
      <c r="T221" s="130" t="str">
        <f t="shared" si="23"/>
        <v/>
      </c>
    </row>
    <row r="222" spans="1:20" x14ac:dyDescent="0.3">
      <c r="A222" s="325" t="s">
        <v>432</v>
      </c>
      <c r="B222" s="355" t="s">
        <v>512</v>
      </c>
      <c r="C222" s="355">
        <v>111</v>
      </c>
      <c r="D222" s="356">
        <v>111</v>
      </c>
      <c r="E222" s="355">
        <v>89</v>
      </c>
      <c r="F222" s="333">
        <v>80.599999999999994</v>
      </c>
      <c r="G222" s="333">
        <v>6.1</v>
      </c>
      <c r="H222" s="333">
        <v>80.900000000000006</v>
      </c>
      <c r="I222" s="333">
        <v>6.1</v>
      </c>
      <c r="J222" s="356">
        <v>82</v>
      </c>
      <c r="K222" s="333">
        <v>73.900000000000006</v>
      </c>
      <c r="L222" s="333">
        <v>6.8</v>
      </c>
      <c r="M222" s="334">
        <v>74.2</v>
      </c>
      <c r="N222" s="333">
        <v>6.8</v>
      </c>
      <c r="O222" s="357" t="str">
        <f t="shared" si="18"/>
        <v/>
      </c>
      <c r="P222" s="122" t="str">
        <f t="shared" si="19"/>
        <v/>
      </c>
      <c r="Q222" s="122" t="str">
        <f t="shared" si="20"/>
        <v/>
      </c>
      <c r="R222" s="340" t="str">
        <f t="shared" si="21"/>
        <v/>
      </c>
      <c r="S222" s="122" t="str">
        <f t="shared" si="22"/>
        <v/>
      </c>
      <c r="T222" s="130" t="str">
        <f t="shared" si="23"/>
        <v/>
      </c>
    </row>
    <row r="223" spans="1:20" x14ac:dyDescent="0.3">
      <c r="A223" s="325" t="s">
        <v>480</v>
      </c>
      <c r="B223" s="355" t="s">
        <v>431</v>
      </c>
      <c r="C223" s="355">
        <v>8951</v>
      </c>
      <c r="D223" s="356">
        <v>8740</v>
      </c>
      <c r="E223" s="355">
        <v>6733</v>
      </c>
      <c r="F223" s="333">
        <v>75.2</v>
      </c>
      <c r="G223" s="333">
        <v>1.9</v>
      </c>
      <c r="H223" s="333">
        <v>77</v>
      </c>
      <c r="I223" s="333">
        <v>1.8</v>
      </c>
      <c r="J223" s="356">
        <v>6128</v>
      </c>
      <c r="K223" s="333">
        <v>68.5</v>
      </c>
      <c r="L223" s="333">
        <v>2</v>
      </c>
      <c r="M223" s="334">
        <v>70.099999999999994</v>
      </c>
      <c r="N223" s="333">
        <v>2</v>
      </c>
      <c r="O223" s="357">
        <f t="shared" si="18"/>
        <v>0.70099999999999996</v>
      </c>
      <c r="P223" s="122">
        <f t="shared" si="19"/>
        <v>0.72451898075923038</v>
      </c>
      <c r="Q223" s="122">
        <f t="shared" si="20"/>
        <v>0.53</v>
      </c>
      <c r="R223" s="340">
        <f t="shared" si="21"/>
        <v>0.53</v>
      </c>
      <c r="S223" s="122">
        <f t="shared" si="22"/>
        <v>0.73151982774089364</v>
      </c>
      <c r="T223" s="130" t="str">
        <f t="shared" si="23"/>
        <v>Ohio</v>
      </c>
    </row>
    <row r="224" spans="1:20" x14ac:dyDescent="0.3">
      <c r="A224" s="325" t="s">
        <v>432</v>
      </c>
      <c r="B224" s="355" t="s">
        <v>508</v>
      </c>
      <c r="C224" s="355">
        <v>1072</v>
      </c>
      <c r="D224" s="356">
        <v>1049</v>
      </c>
      <c r="E224" s="355">
        <v>635</v>
      </c>
      <c r="F224" s="333">
        <v>59.2</v>
      </c>
      <c r="G224" s="333">
        <v>6.2</v>
      </c>
      <c r="H224" s="333">
        <v>60.6</v>
      </c>
      <c r="I224" s="333">
        <v>6.2</v>
      </c>
      <c r="J224" s="356">
        <v>556</v>
      </c>
      <c r="K224" s="333">
        <v>51.8</v>
      </c>
      <c r="L224" s="333">
        <v>6.3</v>
      </c>
      <c r="M224" s="334">
        <v>53</v>
      </c>
      <c r="N224" s="333">
        <v>6.3</v>
      </c>
      <c r="O224" s="357" t="str">
        <f t="shared" si="18"/>
        <v/>
      </c>
      <c r="P224" s="122" t="str">
        <f t="shared" si="19"/>
        <v/>
      </c>
      <c r="Q224" s="122" t="str">
        <f t="shared" si="20"/>
        <v/>
      </c>
      <c r="R224" s="340" t="str">
        <f t="shared" si="21"/>
        <v/>
      </c>
      <c r="S224" s="122" t="str">
        <f t="shared" si="22"/>
        <v/>
      </c>
      <c r="T224" s="130" t="str">
        <f t="shared" si="23"/>
        <v/>
      </c>
    </row>
    <row r="225" spans="1:20" x14ac:dyDescent="0.3">
      <c r="A225" s="325" t="s">
        <v>432</v>
      </c>
      <c r="B225" s="355" t="s">
        <v>509</v>
      </c>
      <c r="C225" s="355">
        <v>1551</v>
      </c>
      <c r="D225" s="356">
        <v>1465</v>
      </c>
      <c r="E225" s="355">
        <v>1077</v>
      </c>
      <c r="F225" s="333">
        <v>69.5</v>
      </c>
      <c r="G225" s="333">
        <v>4.8</v>
      </c>
      <c r="H225" s="333">
        <v>73.5</v>
      </c>
      <c r="I225" s="333">
        <v>4.7</v>
      </c>
      <c r="J225" s="356">
        <v>898</v>
      </c>
      <c r="K225" s="333">
        <v>57.9</v>
      </c>
      <c r="L225" s="333">
        <v>5.0999999999999996</v>
      </c>
      <c r="M225" s="334">
        <v>61.3</v>
      </c>
      <c r="N225" s="333">
        <v>5.2</v>
      </c>
      <c r="O225" s="357" t="str">
        <f t="shared" si="18"/>
        <v/>
      </c>
      <c r="P225" s="122" t="str">
        <f t="shared" si="19"/>
        <v/>
      </c>
      <c r="Q225" s="122" t="str">
        <f t="shared" si="20"/>
        <v/>
      </c>
      <c r="R225" s="340" t="str">
        <f t="shared" si="21"/>
        <v/>
      </c>
      <c r="S225" s="122" t="str">
        <f t="shared" si="22"/>
        <v/>
      </c>
      <c r="T225" s="130" t="str">
        <f t="shared" si="23"/>
        <v/>
      </c>
    </row>
    <row r="226" spans="1:20" x14ac:dyDescent="0.3">
      <c r="A226" s="325" t="s">
        <v>432</v>
      </c>
      <c r="B226" s="355" t="s">
        <v>510</v>
      </c>
      <c r="C226" s="355">
        <v>1307</v>
      </c>
      <c r="D226" s="356">
        <v>1245</v>
      </c>
      <c r="E226" s="355">
        <v>958</v>
      </c>
      <c r="F226" s="333">
        <v>73.3</v>
      </c>
      <c r="G226" s="333">
        <v>5</v>
      </c>
      <c r="H226" s="333">
        <v>77</v>
      </c>
      <c r="I226" s="333">
        <v>4.9000000000000004</v>
      </c>
      <c r="J226" s="356">
        <v>839</v>
      </c>
      <c r="K226" s="333">
        <v>64.2</v>
      </c>
      <c r="L226" s="333">
        <v>5.4</v>
      </c>
      <c r="M226" s="334">
        <v>67.400000000000006</v>
      </c>
      <c r="N226" s="333">
        <v>5.5</v>
      </c>
      <c r="O226" s="357" t="str">
        <f t="shared" si="18"/>
        <v/>
      </c>
      <c r="P226" s="122" t="str">
        <f t="shared" si="19"/>
        <v/>
      </c>
      <c r="Q226" s="122" t="str">
        <f t="shared" si="20"/>
        <v/>
      </c>
      <c r="R226" s="340" t="str">
        <f t="shared" si="21"/>
        <v/>
      </c>
      <c r="S226" s="122" t="str">
        <f t="shared" si="22"/>
        <v/>
      </c>
      <c r="T226" s="130" t="str">
        <f t="shared" si="23"/>
        <v/>
      </c>
    </row>
    <row r="227" spans="1:20" x14ac:dyDescent="0.3">
      <c r="A227" s="325" t="s">
        <v>432</v>
      </c>
      <c r="B227" s="355" t="s">
        <v>511</v>
      </c>
      <c r="C227" s="355">
        <v>2978</v>
      </c>
      <c r="D227" s="356">
        <v>2952</v>
      </c>
      <c r="E227" s="355">
        <v>2348</v>
      </c>
      <c r="F227" s="333">
        <v>78.8</v>
      </c>
      <c r="G227" s="333">
        <v>3.1</v>
      </c>
      <c r="H227" s="333">
        <v>79.5</v>
      </c>
      <c r="I227" s="333">
        <v>3</v>
      </c>
      <c r="J227" s="356">
        <v>2186</v>
      </c>
      <c r="K227" s="333">
        <v>73.400000000000006</v>
      </c>
      <c r="L227" s="333">
        <v>3.3</v>
      </c>
      <c r="M227" s="334">
        <v>74.099999999999994</v>
      </c>
      <c r="N227" s="333">
        <v>3.3</v>
      </c>
      <c r="O227" s="357" t="str">
        <f t="shared" si="18"/>
        <v/>
      </c>
      <c r="P227" s="122" t="str">
        <f t="shared" si="19"/>
        <v/>
      </c>
      <c r="Q227" s="122" t="str">
        <f t="shared" si="20"/>
        <v/>
      </c>
      <c r="R227" s="340" t="str">
        <f t="shared" si="21"/>
        <v/>
      </c>
      <c r="S227" s="122" t="str">
        <f t="shared" si="22"/>
        <v/>
      </c>
      <c r="T227" s="130" t="str">
        <f t="shared" si="23"/>
        <v/>
      </c>
    </row>
    <row r="228" spans="1:20" x14ac:dyDescent="0.3">
      <c r="A228" s="325" t="s">
        <v>432</v>
      </c>
      <c r="B228" s="355" t="s">
        <v>512</v>
      </c>
      <c r="C228" s="355">
        <v>2042</v>
      </c>
      <c r="D228" s="356">
        <v>2030</v>
      </c>
      <c r="E228" s="355">
        <v>1715</v>
      </c>
      <c r="F228" s="333">
        <v>84</v>
      </c>
      <c r="G228" s="333">
        <v>3.3</v>
      </c>
      <c r="H228" s="333">
        <v>84.5</v>
      </c>
      <c r="I228" s="333">
        <v>3.3</v>
      </c>
      <c r="J228" s="356">
        <v>1650</v>
      </c>
      <c r="K228" s="333">
        <v>80.8</v>
      </c>
      <c r="L228" s="333">
        <v>3.6</v>
      </c>
      <c r="M228" s="334">
        <v>81.3</v>
      </c>
      <c r="N228" s="333">
        <v>3.6</v>
      </c>
      <c r="O228" s="357" t="str">
        <f t="shared" si="18"/>
        <v/>
      </c>
      <c r="P228" s="122" t="str">
        <f t="shared" si="19"/>
        <v/>
      </c>
      <c r="Q228" s="122" t="str">
        <f t="shared" si="20"/>
        <v/>
      </c>
      <c r="R228" s="340" t="str">
        <f t="shared" si="21"/>
        <v/>
      </c>
      <c r="S228" s="122" t="str">
        <f t="shared" si="22"/>
        <v/>
      </c>
      <c r="T228" s="130" t="str">
        <f t="shared" si="23"/>
        <v/>
      </c>
    </row>
    <row r="229" spans="1:20" x14ac:dyDescent="0.3">
      <c r="A229" s="325" t="s">
        <v>481</v>
      </c>
      <c r="B229" s="355" t="s">
        <v>431</v>
      </c>
      <c r="C229" s="355">
        <v>2942</v>
      </c>
      <c r="D229" s="356">
        <v>2800</v>
      </c>
      <c r="E229" s="355">
        <v>1884</v>
      </c>
      <c r="F229" s="333">
        <v>64</v>
      </c>
      <c r="G229" s="333">
        <v>3.5</v>
      </c>
      <c r="H229" s="333">
        <v>67.3</v>
      </c>
      <c r="I229" s="333">
        <v>3.5</v>
      </c>
      <c r="J229" s="356">
        <v>1631</v>
      </c>
      <c r="K229" s="333">
        <v>55.5</v>
      </c>
      <c r="L229" s="333">
        <v>3.6</v>
      </c>
      <c r="M229" s="334">
        <v>58.3</v>
      </c>
      <c r="N229" s="333">
        <v>3.7</v>
      </c>
      <c r="O229" s="357">
        <f t="shared" si="18"/>
        <v>0.58299999999999996</v>
      </c>
      <c r="P229" s="122">
        <f t="shared" si="19"/>
        <v>0.6197811106607215</v>
      </c>
      <c r="Q229" s="122">
        <f t="shared" si="20"/>
        <v>0.30499999999999999</v>
      </c>
      <c r="R229" s="340">
        <f t="shared" si="21"/>
        <v>0.30499999999999999</v>
      </c>
      <c r="S229" s="122">
        <f t="shared" si="22"/>
        <v>0.49210922171353827</v>
      </c>
      <c r="T229" s="130" t="str">
        <f t="shared" si="23"/>
        <v>Oklahoma</v>
      </c>
    </row>
    <row r="230" spans="1:20" x14ac:dyDescent="0.3">
      <c r="A230" s="325" t="s">
        <v>432</v>
      </c>
      <c r="B230" s="355" t="s">
        <v>508</v>
      </c>
      <c r="C230" s="355">
        <v>343</v>
      </c>
      <c r="D230" s="356">
        <v>333</v>
      </c>
      <c r="E230" s="355">
        <v>150</v>
      </c>
      <c r="F230" s="333">
        <v>43.7</v>
      </c>
      <c r="G230" s="333">
        <v>10.6</v>
      </c>
      <c r="H230" s="333">
        <v>44.9</v>
      </c>
      <c r="I230" s="333">
        <v>10.8</v>
      </c>
      <c r="J230" s="356">
        <v>102</v>
      </c>
      <c r="K230" s="333">
        <v>29.7</v>
      </c>
      <c r="L230" s="333">
        <v>9.8000000000000007</v>
      </c>
      <c r="M230" s="334">
        <v>30.5</v>
      </c>
      <c r="N230" s="333">
        <v>10</v>
      </c>
      <c r="O230" s="357" t="str">
        <f t="shared" si="18"/>
        <v/>
      </c>
      <c r="P230" s="122" t="str">
        <f t="shared" si="19"/>
        <v/>
      </c>
      <c r="Q230" s="122" t="str">
        <f t="shared" si="20"/>
        <v/>
      </c>
      <c r="R230" s="340" t="str">
        <f t="shared" si="21"/>
        <v/>
      </c>
      <c r="S230" s="122" t="str">
        <f t="shared" si="22"/>
        <v/>
      </c>
      <c r="T230" s="130" t="str">
        <f t="shared" si="23"/>
        <v/>
      </c>
    </row>
    <row r="231" spans="1:20" x14ac:dyDescent="0.3">
      <c r="A231" s="325" t="s">
        <v>432</v>
      </c>
      <c r="B231" s="355" t="s">
        <v>509</v>
      </c>
      <c r="C231" s="355">
        <v>481</v>
      </c>
      <c r="D231" s="356">
        <v>431</v>
      </c>
      <c r="E231" s="355">
        <v>260</v>
      </c>
      <c r="F231" s="333">
        <v>54.1</v>
      </c>
      <c r="G231" s="333">
        <v>9</v>
      </c>
      <c r="H231" s="333">
        <v>60.4</v>
      </c>
      <c r="I231" s="333">
        <v>9.3000000000000007</v>
      </c>
      <c r="J231" s="356">
        <v>212</v>
      </c>
      <c r="K231" s="333">
        <v>44.1</v>
      </c>
      <c r="L231" s="333">
        <v>9</v>
      </c>
      <c r="M231" s="334">
        <v>49.2</v>
      </c>
      <c r="N231" s="333">
        <v>9.5</v>
      </c>
      <c r="O231" s="357" t="str">
        <f t="shared" si="18"/>
        <v/>
      </c>
      <c r="P231" s="122" t="str">
        <f t="shared" si="19"/>
        <v/>
      </c>
      <c r="Q231" s="122" t="str">
        <f t="shared" si="20"/>
        <v/>
      </c>
      <c r="R231" s="340" t="str">
        <f t="shared" si="21"/>
        <v/>
      </c>
      <c r="S231" s="122" t="str">
        <f t="shared" si="22"/>
        <v/>
      </c>
      <c r="T231" s="130" t="str">
        <f t="shared" si="23"/>
        <v/>
      </c>
    </row>
    <row r="232" spans="1:20" x14ac:dyDescent="0.3">
      <c r="A232" s="325" t="s">
        <v>432</v>
      </c>
      <c r="B232" s="355" t="s">
        <v>510</v>
      </c>
      <c r="C232" s="355">
        <v>550</v>
      </c>
      <c r="D232" s="356">
        <v>501</v>
      </c>
      <c r="E232" s="355">
        <v>314</v>
      </c>
      <c r="F232" s="333">
        <v>57.1</v>
      </c>
      <c r="G232" s="333">
        <v>8.4</v>
      </c>
      <c r="H232" s="333">
        <v>62.6</v>
      </c>
      <c r="I232" s="333">
        <v>8.6</v>
      </c>
      <c r="J232" s="356">
        <v>258</v>
      </c>
      <c r="K232" s="333">
        <v>47</v>
      </c>
      <c r="L232" s="333">
        <v>8.4</v>
      </c>
      <c r="M232" s="334">
        <v>51.5</v>
      </c>
      <c r="N232" s="333">
        <v>8.8000000000000007</v>
      </c>
      <c r="O232" s="357" t="str">
        <f t="shared" si="18"/>
        <v/>
      </c>
      <c r="P232" s="122" t="str">
        <f t="shared" si="19"/>
        <v/>
      </c>
      <c r="Q232" s="122" t="str">
        <f t="shared" si="20"/>
        <v/>
      </c>
      <c r="R232" s="340" t="str">
        <f t="shared" si="21"/>
        <v/>
      </c>
      <c r="S232" s="122" t="str">
        <f t="shared" si="22"/>
        <v/>
      </c>
      <c r="T232" s="130" t="str">
        <f t="shared" si="23"/>
        <v/>
      </c>
    </row>
    <row r="233" spans="1:20" x14ac:dyDescent="0.3">
      <c r="A233" s="325" t="s">
        <v>432</v>
      </c>
      <c r="B233" s="355" t="s">
        <v>511</v>
      </c>
      <c r="C233" s="355">
        <v>950</v>
      </c>
      <c r="D233" s="356">
        <v>917</v>
      </c>
      <c r="E233" s="355">
        <v>677</v>
      </c>
      <c r="F233" s="333">
        <v>71.2</v>
      </c>
      <c r="G233" s="333">
        <v>5.8</v>
      </c>
      <c r="H233" s="333">
        <v>73.8</v>
      </c>
      <c r="I233" s="333">
        <v>5.7</v>
      </c>
      <c r="J233" s="356">
        <v>624</v>
      </c>
      <c r="K233" s="333">
        <v>65.7</v>
      </c>
      <c r="L233" s="333">
        <v>6.1</v>
      </c>
      <c r="M233" s="334">
        <v>68.099999999999994</v>
      </c>
      <c r="N233" s="333">
        <v>6.1</v>
      </c>
      <c r="O233" s="357" t="str">
        <f t="shared" si="18"/>
        <v/>
      </c>
      <c r="P233" s="122" t="str">
        <f t="shared" si="19"/>
        <v/>
      </c>
      <c r="Q233" s="122" t="str">
        <f t="shared" si="20"/>
        <v/>
      </c>
      <c r="R233" s="340" t="str">
        <f t="shared" si="21"/>
        <v/>
      </c>
      <c r="S233" s="122" t="str">
        <f t="shared" si="22"/>
        <v/>
      </c>
      <c r="T233" s="130" t="str">
        <f t="shared" si="23"/>
        <v/>
      </c>
    </row>
    <row r="234" spans="1:20" x14ac:dyDescent="0.3">
      <c r="A234" s="325" t="s">
        <v>432</v>
      </c>
      <c r="B234" s="355" t="s">
        <v>512</v>
      </c>
      <c r="C234" s="355">
        <v>618</v>
      </c>
      <c r="D234" s="356">
        <v>618</v>
      </c>
      <c r="E234" s="355">
        <v>484</v>
      </c>
      <c r="F234" s="333">
        <v>78.3</v>
      </c>
      <c r="G234" s="333">
        <v>6.6</v>
      </c>
      <c r="H234" s="333">
        <v>78.3</v>
      </c>
      <c r="I234" s="333">
        <v>6.6</v>
      </c>
      <c r="J234" s="356">
        <v>435</v>
      </c>
      <c r="K234" s="333">
        <v>70.3</v>
      </c>
      <c r="L234" s="333">
        <v>7.3</v>
      </c>
      <c r="M234" s="334">
        <v>70.3</v>
      </c>
      <c r="N234" s="333">
        <v>7.3</v>
      </c>
      <c r="O234" s="357" t="str">
        <f t="shared" si="18"/>
        <v/>
      </c>
      <c r="P234" s="122" t="str">
        <f t="shared" si="19"/>
        <v/>
      </c>
      <c r="Q234" s="122" t="str">
        <f t="shared" si="20"/>
        <v/>
      </c>
      <c r="R234" s="340" t="str">
        <f t="shared" si="21"/>
        <v/>
      </c>
      <c r="S234" s="122" t="str">
        <f t="shared" si="22"/>
        <v/>
      </c>
      <c r="T234" s="130" t="str">
        <f t="shared" si="23"/>
        <v/>
      </c>
    </row>
    <row r="235" spans="1:20" x14ac:dyDescent="0.3">
      <c r="A235" s="325" t="s">
        <v>482</v>
      </c>
      <c r="B235" s="355" t="s">
        <v>431</v>
      </c>
      <c r="C235" s="355">
        <v>3369</v>
      </c>
      <c r="D235" s="356">
        <v>3242</v>
      </c>
      <c r="E235" s="355">
        <v>2590</v>
      </c>
      <c r="F235" s="333">
        <v>76.900000000000006</v>
      </c>
      <c r="G235" s="333">
        <v>2.9</v>
      </c>
      <c r="H235" s="333">
        <v>79.900000000000006</v>
      </c>
      <c r="I235" s="333">
        <v>2.8</v>
      </c>
      <c r="J235" s="356">
        <v>2402</v>
      </c>
      <c r="K235" s="333">
        <v>71.3</v>
      </c>
      <c r="L235" s="333">
        <v>3.1</v>
      </c>
      <c r="M235" s="334">
        <v>74.099999999999994</v>
      </c>
      <c r="N235" s="333">
        <v>3</v>
      </c>
      <c r="O235" s="357">
        <f t="shared" si="18"/>
        <v>0.74099999999999999</v>
      </c>
      <c r="P235" s="122">
        <f t="shared" si="19"/>
        <v>0.76437783199721154</v>
      </c>
      <c r="Q235" s="122">
        <f t="shared" si="20"/>
        <v>0.56100000000000005</v>
      </c>
      <c r="R235" s="340">
        <f t="shared" si="21"/>
        <v>0.56100000000000005</v>
      </c>
      <c r="S235" s="122">
        <f t="shared" si="22"/>
        <v>0.73393023255813961</v>
      </c>
      <c r="T235" s="130" t="str">
        <f t="shared" si="23"/>
        <v>Oregon</v>
      </c>
    </row>
    <row r="236" spans="1:20" x14ac:dyDescent="0.3">
      <c r="A236" s="325" t="s">
        <v>432</v>
      </c>
      <c r="B236" s="355" t="s">
        <v>508</v>
      </c>
      <c r="C236" s="355">
        <v>388</v>
      </c>
      <c r="D236" s="356">
        <v>373</v>
      </c>
      <c r="E236" s="355">
        <v>253</v>
      </c>
      <c r="F236" s="333">
        <v>65.2</v>
      </c>
      <c r="G236" s="333">
        <v>9.5</v>
      </c>
      <c r="H236" s="333">
        <v>68</v>
      </c>
      <c r="I236" s="333">
        <v>9.5</v>
      </c>
      <c r="J236" s="356">
        <v>209</v>
      </c>
      <c r="K236" s="333">
        <v>53.8</v>
      </c>
      <c r="L236" s="333">
        <v>10</v>
      </c>
      <c r="M236" s="334">
        <v>56.1</v>
      </c>
      <c r="N236" s="333">
        <v>10.1</v>
      </c>
      <c r="O236" s="357" t="str">
        <f t="shared" si="18"/>
        <v/>
      </c>
      <c r="P236" s="122" t="str">
        <f t="shared" si="19"/>
        <v/>
      </c>
      <c r="Q236" s="122" t="str">
        <f t="shared" si="20"/>
        <v/>
      </c>
      <c r="R236" s="340" t="str">
        <f t="shared" si="21"/>
        <v/>
      </c>
      <c r="S236" s="122" t="str">
        <f t="shared" si="22"/>
        <v/>
      </c>
      <c r="T236" s="130" t="str">
        <f t="shared" si="23"/>
        <v/>
      </c>
    </row>
    <row r="237" spans="1:20" x14ac:dyDescent="0.3">
      <c r="A237" s="325" t="s">
        <v>432</v>
      </c>
      <c r="B237" s="355" t="s">
        <v>509</v>
      </c>
      <c r="C237" s="355">
        <v>576</v>
      </c>
      <c r="D237" s="356">
        <v>550</v>
      </c>
      <c r="E237" s="355">
        <v>439</v>
      </c>
      <c r="F237" s="333">
        <v>76.099999999999994</v>
      </c>
      <c r="G237" s="333">
        <v>7</v>
      </c>
      <c r="H237" s="333">
        <v>79.7</v>
      </c>
      <c r="I237" s="333">
        <v>6.8</v>
      </c>
      <c r="J237" s="356">
        <v>381</v>
      </c>
      <c r="K237" s="333">
        <v>66.099999999999994</v>
      </c>
      <c r="L237" s="333">
        <v>7.8</v>
      </c>
      <c r="M237" s="334">
        <v>69.2</v>
      </c>
      <c r="N237" s="333">
        <v>7.8</v>
      </c>
      <c r="O237" s="357" t="str">
        <f t="shared" si="18"/>
        <v/>
      </c>
      <c r="P237" s="122" t="str">
        <f t="shared" si="19"/>
        <v/>
      </c>
      <c r="Q237" s="122" t="str">
        <f t="shared" si="20"/>
        <v/>
      </c>
      <c r="R237" s="340" t="str">
        <f t="shared" si="21"/>
        <v/>
      </c>
      <c r="S237" s="122" t="str">
        <f t="shared" si="22"/>
        <v/>
      </c>
      <c r="T237" s="130" t="str">
        <f t="shared" si="23"/>
        <v/>
      </c>
    </row>
    <row r="238" spans="1:20" x14ac:dyDescent="0.3">
      <c r="A238" s="325" t="s">
        <v>432</v>
      </c>
      <c r="B238" s="355" t="s">
        <v>510</v>
      </c>
      <c r="C238" s="355">
        <v>573</v>
      </c>
      <c r="D238" s="356">
        <v>539</v>
      </c>
      <c r="E238" s="355">
        <v>464</v>
      </c>
      <c r="F238" s="333">
        <v>80.900000000000006</v>
      </c>
      <c r="G238" s="333">
        <v>6.5</v>
      </c>
      <c r="H238" s="333">
        <v>86</v>
      </c>
      <c r="I238" s="333">
        <v>5.9</v>
      </c>
      <c r="J238" s="356">
        <v>418</v>
      </c>
      <c r="K238" s="333">
        <v>72.900000000000006</v>
      </c>
      <c r="L238" s="333">
        <v>7.3</v>
      </c>
      <c r="M238" s="334">
        <v>77.5</v>
      </c>
      <c r="N238" s="333">
        <v>7.1</v>
      </c>
      <c r="O238" s="357" t="str">
        <f t="shared" si="18"/>
        <v/>
      </c>
      <c r="P238" s="122" t="str">
        <f t="shared" si="19"/>
        <v/>
      </c>
      <c r="Q238" s="122" t="str">
        <f t="shared" si="20"/>
        <v/>
      </c>
      <c r="R238" s="340" t="str">
        <f t="shared" si="21"/>
        <v/>
      </c>
      <c r="S238" s="122" t="str">
        <f t="shared" si="22"/>
        <v/>
      </c>
      <c r="T238" s="130" t="str">
        <f t="shared" si="23"/>
        <v/>
      </c>
    </row>
    <row r="239" spans="1:20" x14ac:dyDescent="0.3">
      <c r="A239" s="325" t="s">
        <v>432</v>
      </c>
      <c r="B239" s="355" t="s">
        <v>511</v>
      </c>
      <c r="C239" s="355">
        <v>1030</v>
      </c>
      <c r="D239" s="356">
        <v>984</v>
      </c>
      <c r="E239" s="355">
        <v>785</v>
      </c>
      <c r="F239" s="333">
        <v>76.3</v>
      </c>
      <c r="G239" s="333">
        <v>5.2</v>
      </c>
      <c r="H239" s="333">
        <v>79.8</v>
      </c>
      <c r="I239" s="333">
        <v>5</v>
      </c>
      <c r="J239" s="356">
        <v>761</v>
      </c>
      <c r="K239" s="333">
        <v>73.900000000000006</v>
      </c>
      <c r="L239" s="333">
        <v>5.4</v>
      </c>
      <c r="M239" s="334">
        <v>77.400000000000006</v>
      </c>
      <c r="N239" s="333">
        <v>5.3</v>
      </c>
      <c r="O239" s="357" t="str">
        <f t="shared" si="18"/>
        <v/>
      </c>
      <c r="P239" s="122" t="str">
        <f t="shared" si="19"/>
        <v/>
      </c>
      <c r="Q239" s="122" t="str">
        <f t="shared" si="20"/>
        <v/>
      </c>
      <c r="R239" s="340" t="str">
        <f t="shared" si="21"/>
        <v/>
      </c>
      <c r="S239" s="122" t="str">
        <f t="shared" si="22"/>
        <v/>
      </c>
      <c r="T239" s="130" t="str">
        <f t="shared" si="23"/>
        <v/>
      </c>
    </row>
    <row r="240" spans="1:20" x14ac:dyDescent="0.3">
      <c r="A240" s="325" t="s">
        <v>432</v>
      </c>
      <c r="B240" s="355" t="s">
        <v>512</v>
      </c>
      <c r="C240" s="355">
        <v>801</v>
      </c>
      <c r="D240" s="356">
        <v>796</v>
      </c>
      <c r="E240" s="355">
        <v>649</v>
      </c>
      <c r="F240" s="333">
        <v>81.099999999999994</v>
      </c>
      <c r="G240" s="333">
        <v>5.5</v>
      </c>
      <c r="H240" s="333">
        <v>81.5</v>
      </c>
      <c r="I240" s="333">
        <v>5.4</v>
      </c>
      <c r="J240" s="356">
        <v>633</v>
      </c>
      <c r="K240" s="333">
        <v>79</v>
      </c>
      <c r="L240" s="333">
        <v>5.7</v>
      </c>
      <c r="M240" s="334">
        <v>79.5</v>
      </c>
      <c r="N240" s="333">
        <v>5.6</v>
      </c>
      <c r="O240" s="357" t="str">
        <f t="shared" si="18"/>
        <v/>
      </c>
      <c r="P240" s="122" t="str">
        <f t="shared" si="19"/>
        <v/>
      </c>
      <c r="Q240" s="122" t="str">
        <f t="shared" si="20"/>
        <v/>
      </c>
      <c r="R240" s="340" t="str">
        <f t="shared" si="21"/>
        <v/>
      </c>
      <c r="S240" s="122" t="str">
        <f t="shared" si="22"/>
        <v/>
      </c>
      <c r="T240" s="130" t="str">
        <f t="shared" si="23"/>
        <v/>
      </c>
    </row>
    <row r="241" spans="1:20" x14ac:dyDescent="0.3">
      <c r="A241" s="325" t="s">
        <v>483</v>
      </c>
      <c r="B241" s="355" t="s">
        <v>431</v>
      </c>
      <c r="C241" s="355">
        <v>9902</v>
      </c>
      <c r="D241" s="356">
        <v>9621</v>
      </c>
      <c r="E241" s="355">
        <v>7337</v>
      </c>
      <c r="F241" s="333">
        <v>74.099999999999994</v>
      </c>
      <c r="G241" s="333">
        <v>1.8</v>
      </c>
      <c r="H241" s="333">
        <v>76.3</v>
      </c>
      <c r="I241" s="333">
        <v>1.8</v>
      </c>
      <c r="J241" s="356">
        <v>6756</v>
      </c>
      <c r="K241" s="333">
        <v>68.2</v>
      </c>
      <c r="L241" s="333">
        <v>1.9</v>
      </c>
      <c r="M241" s="334">
        <v>70.2</v>
      </c>
      <c r="N241" s="333">
        <v>1.9</v>
      </c>
      <c r="O241" s="357">
        <f t="shared" si="18"/>
        <v>0.70200000000000007</v>
      </c>
      <c r="P241" s="122">
        <f t="shared" si="19"/>
        <v>0.72509589678019293</v>
      </c>
      <c r="Q241" s="122">
        <f t="shared" si="20"/>
        <v>0.51</v>
      </c>
      <c r="R241" s="340">
        <f t="shared" si="21"/>
        <v>0.51</v>
      </c>
      <c r="S241" s="122">
        <f t="shared" si="22"/>
        <v>0.70335524206476441</v>
      </c>
      <c r="T241" s="130" t="str">
        <f t="shared" si="23"/>
        <v>Pennsylvania</v>
      </c>
    </row>
    <row r="242" spans="1:20" x14ac:dyDescent="0.3">
      <c r="A242" s="325" t="s">
        <v>432</v>
      </c>
      <c r="B242" s="355" t="s">
        <v>508</v>
      </c>
      <c r="C242" s="355">
        <v>1049</v>
      </c>
      <c r="D242" s="356">
        <v>1017</v>
      </c>
      <c r="E242" s="355">
        <v>601</v>
      </c>
      <c r="F242" s="333">
        <v>57.3</v>
      </c>
      <c r="G242" s="333">
        <v>6.3</v>
      </c>
      <c r="H242" s="333">
        <v>59.1</v>
      </c>
      <c r="I242" s="333">
        <v>6.4</v>
      </c>
      <c r="J242" s="356">
        <v>519</v>
      </c>
      <c r="K242" s="333">
        <v>49.4</v>
      </c>
      <c r="L242" s="333">
        <v>6.4</v>
      </c>
      <c r="M242" s="334">
        <v>51</v>
      </c>
      <c r="N242" s="333">
        <v>6.5</v>
      </c>
      <c r="O242" s="357" t="str">
        <f t="shared" si="18"/>
        <v/>
      </c>
      <c r="P242" s="122" t="str">
        <f t="shared" si="19"/>
        <v/>
      </c>
      <c r="Q242" s="122" t="str">
        <f t="shared" si="20"/>
        <v/>
      </c>
      <c r="R242" s="340" t="str">
        <f t="shared" si="21"/>
        <v/>
      </c>
      <c r="S242" s="122" t="str">
        <f t="shared" si="22"/>
        <v/>
      </c>
      <c r="T242" s="130" t="str">
        <f t="shared" si="23"/>
        <v/>
      </c>
    </row>
    <row r="243" spans="1:20" x14ac:dyDescent="0.3">
      <c r="A243" s="325" t="s">
        <v>432</v>
      </c>
      <c r="B243" s="355" t="s">
        <v>509</v>
      </c>
      <c r="C243" s="355">
        <v>1789</v>
      </c>
      <c r="D243" s="356">
        <v>1747</v>
      </c>
      <c r="E243" s="355">
        <v>1354</v>
      </c>
      <c r="F243" s="333">
        <v>75.7</v>
      </c>
      <c r="G243" s="333">
        <v>4.2</v>
      </c>
      <c r="H243" s="333">
        <v>77.5</v>
      </c>
      <c r="I243" s="333">
        <v>4.0999999999999996</v>
      </c>
      <c r="J243" s="356">
        <v>1207</v>
      </c>
      <c r="K243" s="333">
        <v>67.400000000000006</v>
      </c>
      <c r="L243" s="333">
        <v>4.5999999999999996</v>
      </c>
      <c r="M243" s="334">
        <v>69</v>
      </c>
      <c r="N243" s="333">
        <v>4.5999999999999996</v>
      </c>
      <c r="O243" s="357" t="str">
        <f t="shared" si="18"/>
        <v/>
      </c>
      <c r="P243" s="122" t="str">
        <f t="shared" si="19"/>
        <v/>
      </c>
      <c r="Q243" s="122" t="str">
        <f t="shared" si="20"/>
        <v/>
      </c>
      <c r="R243" s="340" t="str">
        <f t="shared" si="21"/>
        <v/>
      </c>
      <c r="S243" s="122" t="str">
        <f t="shared" si="22"/>
        <v/>
      </c>
      <c r="T243" s="130" t="str">
        <f t="shared" si="23"/>
        <v/>
      </c>
    </row>
    <row r="244" spans="1:20" x14ac:dyDescent="0.3">
      <c r="A244" s="325" t="s">
        <v>432</v>
      </c>
      <c r="B244" s="355" t="s">
        <v>510</v>
      </c>
      <c r="C244" s="355">
        <v>1360</v>
      </c>
      <c r="D244" s="356">
        <v>1281</v>
      </c>
      <c r="E244" s="355">
        <v>948</v>
      </c>
      <c r="F244" s="333">
        <v>69.7</v>
      </c>
      <c r="G244" s="333">
        <v>5.0999999999999996</v>
      </c>
      <c r="H244" s="333">
        <v>74</v>
      </c>
      <c r="I244" s="333">
        <v>5</v>
      </c>
      <c r="J244" s="356">
        <v>866</v>
      </c>
      <c r="K244" s="333">
        <v>63.6</v>
      </c>
      <c r="L244" s="333">
        <v>5.4</v>
      </c>
      <c r="M244" s="334">
        <v>67.599999999999994</v>
      </c>
      <c r="N244" s="333">
        <v>5.4</v>
      </c>
      <c r="O244" s="357" t="str">
        <f t="shared" si="18"/>
        <v/>
      </c>
      <c r="P244" s="122" t="str">
        <f t="shared" si="19"/>
        <v/>
      </c>
      <c r="Q244" s="122" t="str">
        <f t="shared" si="20"/>
        <v/>
      </c>
      <c r="R244" s="340" t="str">
        <f t="shared" si="21"/>
        <v/>
      </c>
      <c r="S244" s="122" t="str">
        <f t="shared" si="22"/>
        <v/>
      </c>
      <c r="T244" s="130" t="str">
        <f t="shared" si="23"/>
        <v/>
      </c>
    </row>
    <row r="245" spans="1:20" x14ac:dyDescent="0.3">
      <c r="A245" s="325" t="s">
        <v>432</v>
      </c>
      <c r="B245" s="355" t="s">
        <v>511</v>
      </c>
      <c r="C245" s="355">
        <v>3212</v>
      </c>
      <c r="D245" s="356">
        <v>3122</v>
      </c>
      <c r="E245" s="355">
        <v>2491</v>
      </c>
      <c r="F245" s="333">
        <v>77.599999999999994</v>
      </c>
      <c r="G245" s="333">
        <v>3</v>
      </c>
      <c r="H245" s="333">
        <v>79.8</v>
      </c>
      <c r="I245" s="333">
        <v>3</v>
      </c>
      <c r="J245" s="356">
        <v>2315</v>
      </c>
      <c r="K245" s="333">
        <v>72.099999999999994</v>
      </c>
      <c r="L245" s="333">
        <v>3.3</v>
      </c>
      <c r="M245" s="334">
        <v>74.099999999999994</v>
      </c>
      <c r="N245" s="333">
        <v>3.2</v>
      </c>
      <c r="O245" s="357" t="str">
        <f t="shared" si="18"/>
        <v/>
      </c>
      <c r="P245" s="122" t="str">
        <f t="shared" si="19"/>
        <v/>
      </c>
      <c r="Q245" s="122" t="str">
        <f t="shared" si="20"/>
        <v/>
      </c>
      <c r="R245" s="340" t="str">
        <f t="shared" si="21"/>
        <v/>
      </c>
      <c r="S245" s="122" t="str">
        <f t="shared" si="22"/>
        <v/>
      </c>
      <c r="T245" s="130" t="str">
        <f t="shared" si="23"/>
        <v/>
      </c>
    </row>
    <row r="246" spans="1:20" x14ac:dyDescent="0.3">
      <c r="A246" s="325" t="s">
        <v>432</v>
      </c>
      <c r="B246" s="355" t="s">
        <v>512</v>
      </c>
      <c r="C246" s="355">
        <v>2492</v>
      </c>
      <c r="D246" s="356">
        <v>2453</v>
      </c>
      <c r="E246" s="355">
        <v>1943</v>
      </c>
      <c r="F246" s="333">
        <v>78</v>
      </c>
      <c r="G246" s="333">
        <v>3.4</v>
      </c>
      <c r="H246" s="333">
        <v>79.2</v>
      </c>
      <c r="I246" s="333">
        <v>3.4</v>
      </c>
      <c r="J246" s="356">
        <v>1850</v>
      </c>
      <c r="K246" s="333">
        <v>74.2</v>
      </c>
      <c r="L246" s="333">
        <v>3.6</v>
      </c>
      <c r="M246" s="334">
        <v>75.400000000000006</v>
      </c>
      <c r="N246" s="333">
        <v>3.6</v>
      </c>
      <c r="O246" s="357" t="str">
        <f t="shared" si="18"/>
        <v/>
      </c>
      <c r="P246" s="122" t="str">
        <f t="shared" si="19"/>
        <v/>
      </c>
      <c r="Q246" s="122" t="str">
        <f t="shared" si="20"/>
        <v/>
      </c>
      <c r="R246" s="340" t="str">
        <f t="shared" si="21"/>
        <v/>
      </c>
      <c r="S246" s="122" t="str">
        <f t="shared" si="22"/>
        <v/>
      </c>
      <c r="T246" s="130" t="str">
        <f t="shared" si="23"/>
        <v/>
      </c>
    </row>
    <row r="247" spans="1:20" x14ac:dyDescent="0.3">
      <c r="A247" s="325" t="s">
        <v>484</v>
      </c>
      <c r="B247" s="355" t="s">
        <v>431</v>
      </c>
      <c r="C247" s="355">
        <v>840</v>
      </c>
      <c r="D247" s="356">
        <v>776</v>
      </c>
      <c r="E247" s="355">
        <v>575</v>
      </c>
      <c r="F247" s="333">
        <v>68.5</v>
      </c>
      <c r="G247" s="333">
        <v>3.2</v>
      </c>
      <c r="H247" s="333">
        <v>74.099999999999994</v>
      </c>
      <c r="I247" s="333">
        <v>3.2</v>
      </c>
      <c r="J247" s="356">
        <v>515</v>
      </c>
      <c r="K247" s="333">
        <v>61.3</v>
      </c>
      <c r="L247" s="333">
        <v>3.4</v>
      </c>
      <c r="M247" s="334">
        <v>66.3</v>
      </c>
      <c r="N247" s="333">
        <v>3.4</v>
      </c>
      <c r="O247" s="357">
        <f t="shared" si="18"/>
        <v>0.66299999999999992</v>
      </c>
      <c r="P247" s="122">
        <f t="shared" si="19"/>
        <v>0.68235294117647061</v>
      </c>
      <c r="Q247" s="122">
        <f t="shared" si="20"/>
        <v>0.51600000000000001</v>
      </c>
      <c r="R247" s="340">
        <f t="shared" si="21"/>
        <v>0.51600000000000001</v>
      </c>
      <c r="S247" s="122">
        <f t="shared" si="22"/>
        <v>0.75620689655172413</v>
      </c>
      <c r="T247" s="130" t="str">
        <f t="shared" si="23"/>
        <v>Rhode Island</v>
      </c>
    </row>
    <row r="248" spans="1:20" x14ac:dyDescent="0.3">
      <c r="A248" s="325" t="s">
        <v>432</v>
      </c>
      <c r="B248" s="355" t="s">
        <v>508</v>
      </c>
      <c r="C248" s="355">
        <v>101</v>
      </c>
      <c r="D248" s="356">
        <v>96</v>
      </c>
      <c r="E248" s="355">
        <v>59</v>
      </c>
      <c r="F248" s="333">
        <v>58.1</v>
      </c>
      <c r="G248" s="333">
        <v>9.9</v>
      </c>
      <c r="H248" s="333">
        <v>61.1</v>
      </c>
      <c r="I248" s="333">
        <v>10.1</v>
      </c>
      <c r="J248" s="356">
        <v>50</v>
      </c>
      <c r="K248" s="333">
        <v>49</v>
      </c>
      <c r="L248" s="333">
        <v>10.1</v>
      </c>
      <c r="M248" s="334">
        <v>51.6</v>
      </c>
      <c r="N248" s="333">
        <v>10.3</v>
      </c>
      <c r="O248" s="357" t="str">
        <f t="shared" si="18"/>
        <v/>
      </c>
      <c r="P248" s="122" t="str">
        <f t="shared" si="19"/>
        <v/>
      </c>
      <c r="Q248" s="122" t="str">
        <f t="shared" si="20"/>
        <v/>
      </c>
      <c r="R248" s="340" t="str">
        <f t="shared" si="21"/>
        <v/>
      </c>
      <c r="S248" s="122" t="str">
        <f t="shared" si="22"/>
        <v/>
      </c>
      <c r="T248" s="130" t="str">
        <f t="shared" si="23"/>
        <v/>
      </c>
    </row>
    <row r="249" spans="1:20" x14ac:dyDescent="0.3">
      <c r="A249" s="325" t="s">
        <v>432</v>
      </c>
      <c r="B249" s="355" t="s">
        <v>509</v>
      </c>
      <c r="C249" s="355">
        <v>143</v>
      </c>
      <c r="D249" s="356">
        <v>135</v>
      </c>
      <c r="E249" s="355">
        <v>96</v>
      </c>
      <c r="F249" s="333">
        <v>66.8</v>
      </c>
      <c r="G249" s="333">
        <v>8</v>
      </c>
      <c r="H249" s="333">
        <v>70.900000000000006</v>
      </c>
      <c r="I249" s="333">
        <v>7.9</v>
      </c>
      <c r="J249" s="356">
        <v>80</v>
      </c>
      <c r="K249" s="333">
        <v>56.1</v>
      </c>
      <c r="L249" s="333">
        <v>8.4</v>
      </c>
      <c r="M249" s="334">
        <v>59.5</v>
      </c>
      <c r="N249" s="333">
        <v>8.6</v>
      </c>
      <c r="O249" s="357" t="str">
        <f t="shared" si="18"/>
        <v/>
      </c>
      <c r="P249" s="122" t="str">
        <f t="shared" si="19"/>
        <v/>
      </c>
      <c r="Q249" s="122" t="str">
        <f t="shared" si="20"/>
        <v/>
      </c>
      <c r="R249" s="340" t="str">
        <f t="shared" si="21"/>
        <v/>
      </c>
      <c r="S249" s="122" t="str">
        <f t="shared" si="22"/>
        <v/>
      </c>
      <c r="T249" s="130" t="str">
        <f t="shared" si="23"/>
        <v/>
      </c>
    </row>
    <row r="250" spans="1:20" x14ac:dyDescent="0.3">
      <c r="A250" s="325" t="s">
        <v>432</v>
      </c>
      <c r="B250" s="355" t="s">
        <v>510</v>
      </c>
      <c r="C250" s="355">
        <v>130</v>
      </c>
      <c r="D250" s="356">
        <v>111</v>
      </c>
      <c r="E250" s="355">
        <v>79</v>
      </c>
      <c r="F250" s="333">
        <v>60.6</v>
      </c>
      <c r="G250" s="333">
        <v>8.6999999999999993</v>
      </c>
      <c r="H250" s="333">
        <v>71.099999999999994</v>
      </c>
      <c r="I250" s="333">
        <v>8.6999999999999993</v>
      </c>
      <c r="J250" s="356">
        <v>71</v>
      </c>
      <c r="K250" s="333">
        <v>54.5</v>
      </c>
      <c r="L250" s="333">
        <v>8.8000000000000007</v>
      </c>
      <c r="M250" s="334">
        <v>63.9</v>
      </c>
      <c r="N250" s="333">
        <v>9.1999999999999993</v>
      </c>
      <c r="O250" s="357" t="str">
        <f t="shared" si="18"/>
        <v/>
      </c>
      <c r="P250" s="122" t="str">
        <f t="shared" si="19"/>
        <v/>
      </c>
      <c r="Q250" s="122" t="str">
        <f t="shared" si="20"/>
        <v/>
      </c>
      <c r="R250" s="340" t="str">
        <f t="shared" si="21"/>
        <v/>
      </c>
      <c r="S250" s="122" t="str">
        <f t="shared" si="22"/>
        <v/>
      </c>
      <c r="T250" s="130" t="str">
        <f t="shared" si="23"/>
        <v/>
      </c>
    </row>
    <row r="251" spans="1:20" x14ac:dyDescent="0.3">
      <c r="A251" s="325" t="s">
        <v>432</v>
      </c>
      <c r="B251" s="355" t="s">
        <v>511</v>
      </c>
      <c r="C251" s="355">
        <v>291</v>
      </c>
      <c r="D251" s="356">
        <v>268</v>
      </c>
      <c r="E251" s="355">
        <v>207</v>
      </c>
      <c r="F251" s="333">
        <v>71.400000000000006</v>
      </c>
      <c r="G251" s="333">
        <v>5.4</v>
      </c>
      <c r="H251" s="333">
        <v>77.400000000000006</v>
      </c>
      <c r="I251" s="333">
        <v>5.2</v>
      </c>
      <c r="J251" s="356">
        <v>187</v>
      </c>
      <c r="K251" s="333">
        <v>64.5</v>
      </c>
      <c r="L251" s="333">
        <v>5.7</v>
      </c>
      <c r="M251" s="334">
        <v>69.900000000000006</v>
      </c>
      <c r="N251" s="333">
        <v>5.7</v>
      </c>
      <c r="O251" s="357" t="str">
        <f t="shared" si="18"/>
        <v/>
      </c>
      <c r="P251" s="122" t="str">
        <f t="shared" si="19"/>
        <v/>
      </c>
      <c r="Q251" s="122" t="str">
        <f t="shared" si="20"/>
        <v/>
      </c>
      <c r="R251" s="340" t="str">
        <f t="shared" si="21"/>
        <v/>
      </c>
      <c r="S251" s="122" t="str">
        <f t="shared" si="22"/>
        <v/>
      </c>
      <c r="T251" s="130" t="str">
        <f t="shared" si="23"/>
        <v/>
      </c>
    </row>
    <row r="252" spans="1:20" x14ac:dyDescent="0.3">
      <c r="A252" s="325" t="s">
        <v>432</v>
      </c>
      <c r="B252" s="355" t="s">
        <v>512</v>
      </c>
      <c r="C252" s="355">
        <v>174</v>
      </c>
      <c r="D252" s="356">
        <v>166</v>
      </c>
      <c r="E252" s="355">
        <v>135</v>
      </c>
      <c r="F252" s="333">
        <v>77.3</v>
      </c>
      <c r="G252" s="333">
        <v>6.4</v>
      </c>
      <c r="H252" s="333">
        <v>81</v>
      </c>
      <c r="I252" s="333">
        <v>6.2</v>
      </c>
      <c r="J252" s="356">
        <v>126</v>
      </c>
      <c r="K252" s="333">
        <v>72.599999999999994</v>
      </c>
      <c r="L252" s="333">
        <v>6.8</v>
      </c>
      <c r="M252" s="334">
        <v>76.099999999999994</v>
      </c>
      <c r="N252" s="333">
        <v>6.7</v>
      </c>
      <c r="O252" s="357" t="str">
        <f t="shared" si="18"/>
        <v/>
      </c>
      <c r="P252" s="122" t="str">
        <f t="shared" si="19"/>
        <v/>
      </c>
      <c r="Q252" s="122" t="str">
        <f t="shared" si="20"/>
        <v/>
      </c>
      <c r="R252" s="340" t="str">
        <f t="shared" si="21"/>
        <v/>
      </c>
      <c r="S252" s="122" t="str">
        <f t="shared" si="22"/>
        <v/>
      </c>
      <c r="T252" s="130" t="str">
        <f t="shared" si="23"/>
        <v/>
      </c>
    </row>
    <row r="253" spans="1:20" x14ac:dyDescent="0.3">
      <c r="A253" s="325" t="s">
        <v>485</v>
      </c>
      <c r="B253" s="355" t="s">
        <v>431</v>
      </c>
      <c r="C253" s="355">
        <v>4010</v>
      </c>
      <c r="D253" s="356">
        <v>3878</v>
      </c>
      <c r="E253" s="355">
        <v>2713</v>
      </c>
      <c r="F253" s="333">
        <v>67.7</v>
      </c>
      <c r="G253" s="333">
        <v>3</v>
      </c>
      <c r="H253" s="333">
        <v>70</v>
      </c>
      <c r="I253" s="333">
        <v>3</v>
      </c>
      <c r="J253" s="356">
        <v>2459</v>
      </c>
      <c r="K253" s="333">
        <v>61.3</v>
      </c>
      <c r="L253" s="333">
        <v>3.1</v>
      </c>
      <c r="M253" s="334">
        <v>63.4</v>
      </c>
      <c r="N253" s="333">
        <v>3.1</v>
      </c>
      <c r="O253" s="357">
        <f t="shared" si="18"/>
        <v>0.63400000000000001</v>
      </c>
      <c r="P253" s="122">
        <f t="shared" si="19"/>
        <v>0.64603817235396188</v>
      </c>
      <c r="Q253" s="122">
        <f t="shared" si="20"/>
        <v>0.53400000000000003</v>
      </c>
      <c r="R253" s="340">
        <f t="shared" si="21"/>
        <v>0.53400000000000003</v>
      </c>
      <c r="S253" s="122">
        <f t="shared" si="22"/>
        <v>0.82657654431512984</v>
      </c>
      <c r="T253" s="130" t="str">
        <f t="shared" si="23"/>
        <v>South Carolina</v>
      </c>
    </row>
    <row r="254" spans="1:20" x14ac:dyDescent="0.3">
      <c r="A254" s="325" t="s">
        <v>432</v>
      </c>
      <c r="B254" s="355" t="s">
        <v>508</v>
      </c>
      <c r="C254" s="355">
        <v>438</v>
      </c>
      <c r="D254" s="356">
        <v>421</v>
      </c>
      <c r="E254" s="355">
        <v>269</v>
      </c>
      <c r="F254" s="333">
        <v>61.4</v>
      </c>
      <c r="G254" s="333">
        <v>9.4</v>
      </c>
      <c r="H254" s="333">
        <v>63.9</v>
      </c>
      <c r="I254" s="333">
        <v>9.5</v>
      </c>
      <c r="J254" s="356">
        <v>225</v>
      </c>
      <c r="K254" s="333">
        <v>51.4</v>
      </c>
      <c r="L254" s="333">
        <v>9.6999999999999993</v>
      </c>
      <c r="M254" s="334">
        <v>53.4</v>
      </c>
      <c r="N254" s="333">
        <v>9.8000000000000007</v>
      </c>
      <c r="O254" s="357" t="str">
        <f t="shared" si="18"/>
        <v/>
      </c>
      <c r="P254" s="122" t="str">
        <f t="shared" si="19"/>
        <v/>
      </c>
      <c r="Q254" s="122" t="str">
        <f t="shared" si="20"/>
        <v/>
      </c>
      <c r="R254" s="340" t="str">
        <f t="shared" si="21"/>
        <v/>
      </c>
      <c r="S254" s="122" t="str">
        <f t="shared" si="22"/>
        <v/>
      </c>
      <c r="T254" s="130" t="str">
        <f t="shared" si="23"/>
        <v/>
      </c>
    </row>
    <row r="255" spans="1:20" x14ac:dyDescent="0.3">
      <c r="A255" s="325" t="s">
        <v>432</v>
      </c>
      <c r="B255" s="355" t="s">
        <v>509</v>
      </c>
      <c r="C255" s="355">
        <v>697</v>
      </c>
      <c r="D255" s="356">
        <v>673</v>
      </c>
      <c r="E255" s="355">
        <v>390</v>
      </c>
      <c r="F255" s="333">
        <v>56</v>
      </c>
      <c r="G255" s="333">
        <v>7.6</v>
      </c>
      <c r="H255" s="333">
        <v>58</v>
      </c>
      <c r="I255" s="333">
        <v>7.7</v>
      </c>
      <c r="J255" s="356">
        <v>329</v>
      </c>
      <c r="K255" s="333">
        <v>47.2</v>
      </c>
      <c r="L255" s="333">
        <v>7.7</v>
      </c>
      <c r="M255" s="334">
        <v>49</v>
      </c>
      <c r="N255" s="333">
        <v>7.8</v>
      </c>
      <c r="O255" s="357" t="str">
        <f t="shared" si="18"/>
        <v/>
      </c>
      <c r="P255" s="122" t="str">
        <f t="shared" si="19"/>
        <v/>
      </c>
      <c r="Q255" s="122" t="str">
        <f t="shared" si="20"/>
        <v/>
      </c>
      <c r="R255" s="340" t="str">
        <f t="shared" si="21"/>
        <v/>
      </c>
      <c r="S255" s="122" t="str">
        <f t="shared" si="22"/>
        <v/>
      </c>
      <c r="T255" s="130" t="str">
        <f t="shared" si="23"/>
        <v/>
      </c>
    </row>
    <row r="256" spans="1:20" x14ac:dyDescent="0.3">
      <c r="A256" s="325" t="s">
        <v>432</v>
      </c>
      <c r="B256" s="355" t="s">
        <v>510</v>
      </c>
      <c r="C256" s="355">
        <v>577</v>
      </c>
      <c r="D256" s="356">
        <v>543</v>
      </c>
      <c r="E256" s="355">
        <v>375</v>
      </c>
      <c r="F256" s="333">
        <v>65.099999999999994</v>
      </c>
      <c r="G256" s="333">
        <v>8</v>
      </c>
      <c r="H256" s="333">
        <v>69.099999999999994</v>
      </c>
      <c r="I256" s="333">
        <v>8</v>
      </c>
      <c r="J256" s="356">
        <v>326</v>
      </c>
      <c r="K256" s="333">
        <v>56.6</v>
      </c>
      <c r="L256" s="333">
        <v>8.4</v>
      </c>
      <c r="M256" s="334">
        <v>60.1</v>
      </c>
      <c r="N256" s="333">
        <v>8.5</v>
      </c>
      <c r="O256" s="357" t="str">
        <f t="shared" si="18"/>
        <v/>
      </c>
      <c r="P256" s="122" t="str">
        <f t="shared" si="19"/>
        <v/>
      </c>
      <c r="Q256" s="122" t="str">
        <f t="shared" si="20"/>
        <v/>
      </c>
      <c r="R256" s="340" t="str">
        <f t="shared" si="21"/>
        <v/>
      </c>
      <c r="S256" s="122" t="str">
        <f t="shared" si="22"/>
        <v/>
      </c>
      <c r="T256" s="130" t="str">
        <f t="shared" si="23"/>
        <v/>
      </c>
    </row>
    <row r="257" spans="1:20" x14ac:dyDescent="0.3">
      <c r="A257" s="325" t="s">
        <v>432</v>
      </c>
      <c r="B257" s="355" t="s">
        <v>511</v>
      </c>
      <c r="C257" s="355">
        <v>1277</v>
      </c>
      <c r="D257" s="356">
        <v>1227</v>
      </c>
      <c r="E257" s="355">
        <v>892</v>
      </c>
      <c r="F257" s="333">
        <v>69.900000000000006</v>
      </c>
      <c r="G257" s="333">
        <v>5.2</v>
      </c>
      <c r="H257" s="333">
        <v>72.8</v>
      </c>
      <c r="I257" s="333">
        <v>5.0999999999999996</v>
      </c>
      <c r="J257" s="356">
        <v>844</v>
      </c>
      <c r="K257" s="333">
        <v>66.099999999999994</v>
      </c>
      <c r="L257" s="333">
        <v>5.4</v>
      </c>
      <c r="M257" s="334">
        <v>68.8</v>
      </c>
      <c r="N257" s="333">
        <v>5.4</v>
      </c>
      <c r="O257" s="357" t="str">
        <f t="shared" si="18"/>
        <v/>
      </c>
      <c r="P257" s="122" t="str">
        <f t="shared" si="19"/>
        <v/>
      </c>
      <c r="Q257" s="122" t="str">
        <f t="shared" si="20"/>
        <v/>
      </c>
      <c r="R257" s="340" t="str">
        <f t="shared" si="21"/>
        <v/>
      </c>
      <c r="S257" s="122" t="str">
        <f t="shared" si="22"/>
        <v/>
      </c>
      <c r="T257" s="130" t="str">
        <f t="shared" si="23"/>
        <v/>
      </c>
    </row>
    <row r="258" spans="1:20" x14ac:dyDescent="0.3">
      <c r="A258" s="325" t="s">
        <v>432</v>
      </c>
      <c r="B258" s="355" t="s">
        <v>512</v>
      </c>
      <c r="C258" s="355">
        <v>1022</v>
      </c>
      <c r="D258" s="356">
        <v>1015</v>
      </c>
      <c r="E258" s="355">
        <v>786</v>
      </c>
      <c r="F258" s="333">
        <v>76.900000000000006</v>
      </c>
      <c r="G258" s="333">
        <v>5.3</v>
      </c>
      <c r="H258" s="333">
        <v>77.5</v>
      </c>
      <c r="I258" s="333">
        <v>5.3</v>
      </c>
      <c r="J258" s="356">
        <v>735</v>
      </c>
      <c r="K258" s="333">
        <v>71.900000000000006</v>
      </c>
      <c r="L258" s="333">
        <v>5.7</v>
      </c>
      <c r="M258" s="334">
        <v>72.400000000000006</v>
      </c>
      <c r="N258" s="333">
        <v>5.7</v>
      </c>
      <c r="O258" s="357" t="str">
        <f t="shared" si="18"/>
        <v/>
      </c>
      <c r="P258" s="122" t="str">
        <f t="shared" si="19"/>
        <v/>
      </c>
      <c r="Q258" s="122" t="str">
        <f t="shared" si="20"/>
        <v/>
      </c>
      <c r="R258" s="340" t="str">
        <f t="shared" si="21"/>
        <v/>
      </c>
      <c r="S258" s="122" t="str">
        <f t="shared" si="22"/>
        <v/>
      </c>
      <c r="T258" s="130" t="str">
        <f t="shared" si="23"/>
        <v/>
      </c>
    </row>
    <row r="259" spans="1:20" x14ac:dyDescent="0.3">
      <c r="A259" s="325" t="s">
        <v>486</v>
      </c>
      <c r="B259" s="355" t="s">
        <v>431</v>
      </c>
      <c r="C259" s="355">
        <v>659</v>
      </c>
      <c r="D259" s="356">
        <v>649</v>
      </c>
      <c r="E259" s="355">
        <v>437</v>
      </c>
      <c r="F259" s="333">
        <v>66.3</v>
      </c>
      <c r="G259" s="333">
        <v>3.4</v>
      </c>
      <c r="H259" s="333">
        <v>67.400000000000006</v>
      </c>
      <c r="I259" s="333">
        <v>3.4</v>
      </c>
      <c r="J259" s="356">
        <v>380</v>
      </c>
      <c r="K259" s="333">
        <v>57.7</v>
      </c>
      <c r="L259" s="333">
        <v>3.5</v>
      </c>
      <c r="M259" s="334">
        <v>58.5</v>
      </c>
      <c r="N259" s="333">
        <v>3.5</v>
      </c>
      <c r="O259" s="357">
        <f t="shared" si="18"/>
        <v>0.58499999999999996</v>
      </c>
      <c r="P259" s="122">
        <f t="shared" si="19"/>
        <v>0.60664335664335667</v>
      </c>
      <c r="Q259" s="122">
        <f t="shared" si="20"/>
        <v>0.439</v>
      </c>
      <c r="R259" s="340">
        <f t="shared" si="21"/>
        <v>0.439</v>
      </c>
      <c r="S259" s="122">
        <f t="shared" si="22"/>
        <v>0.72365417867435156</v>
      </c>
      <c r="T259" s="130" t="str">
        <f t="shared" si="23"/>
        <v>South Dakota</v>
      </c>
    </row>
    <row r="260" spans="1:20" x14ac:dyDescent="0.3">
      <c r="A260" s="325" t="s">
        <v>432</v>
      </c>
      <c r="B260" s="355" t="s">
        <v>508</v>
      </c>
      <c r="C260" s="355">
        <v>79</v>
      </c>
      <c r="D260" s="356">
        <v>77</v>
      </c>
      <c r="E260" s="355">
        <v>40</v>
      </c>
      <c r="F260" s="333">
        <v>50.5</v>
      </c>
      <c r="G260" s="333">
        <v>10.3</v>
      </c>
      <c r="H260" s="333">
        <v>52</v>
      </c>
      <c r="I260" s="333">
        <v>10.5</v>
      </c>
      <c r="J260" s="356">
        <v>34</v>
      </c>
      <c r="K260" s="333">
        <v>42.7</v>
      </c>
      <c r="L260" s="333">
        <v>10.199999999999999</v>
      </c>
      <c r="M260" s="334">
        <v>43.9</v>
      </c>
      <c r="N260" s="333">
        <v>10.4</v>
      </c>
      <c r="O260" s="357" t="str">
        <f t="shared" si="18"/>
        <v/>
      </c>
      <c r="P260" s="122" t="str">
        <f t="shared" si="19"/>
        <v/>
      </c>
      <c r="Q260" s="122" t="str">
        <f t="shared" si="20"/>
        <v/>
      </c>
      <c r="R260" s="340" t="str">
        <f t="shared" si="21"/>
        <v/>
      </c>
      <c r="S260" s="122" t="str">
        <f t="shared" si="22"/>
        <v/>
      </c>
      <c r="T260" s="130" t="str">
        <f t="shared" si="23"/>
        <v/>
      </c>
    </row>
    <row r="261" spans="1:20" x14ac:dyDescent="0.3">
      <c r="A261" s="325" t="s">
        <v>432</v>
      </c>
      <c r="B261" s="355" t="s">
        <v>509</v>
      </c>
      <c r="C261" s="355">
        <v>120</v>
      </c>
      <c r="D261" s="356">
        <v>117</v>
      </c>
      <c r="E261" s="355">
        <v>67</v>
      </c>
      <c r="F261" s="333">
        <v>56.2</v>
      </c>
      <c r="G261" s="333">
        <v>8.3000000000000007</v>
      </c>
      <c r="H261" s="333">
        <v>57.4</v>
      </c>
      <c r="I261" s="333">
        <v>8.4</v>
      </c>
      <c r="J261" s="356">
        <v>53</v>
      </c>
      <c r="K261" s="333">
        <v>44.3</v>
      </c>
      <c r="L261" s="333">
        <v>8.3000000000000007</v>
      </c>
      <c r="M261" s="334">
        <v>45.2</v>
      </c>
      <c r="N261" s="333">
        <v>8.4</v>
      </c>
      <c r="O261" s="357" t="str">
        <f t="shared" si="18"/>
        <v/>
      </c>
      <c r="P261" s="122" t="str">
        <f t="shared" si="19"/>
        <v/>
      </c>
      <c r="Q261" s="122" t="str">
        <f t="shared" si="20"/>
        <v/>
      </c>
      <c r="R261" s="340" t="str">
        <f t="shared" si="21"/>
        <v/>
      </c>
      <c r="S261" s="122" t="str">
        <f t="shared" si="22"/>
        <v/>
      </c>
      <c r="T261" s="130" t="str">
        <f t="shared" si="23"/>
        <v/>
      </c>
    </row>
    <row r="262" spans="1:20" x14ac:dyDescent="0.3">
      <c r="A262" s="325" t="s">
        <v>432</v>
      </c>
      <c r="B262" s="355" t="s">
        <v>510</v>
      </c>
      <c r="C262" s="355">
        <v>99</v>
      </c>
      <c r="D262" s="356">
        <v>95</v>
      </c>
      <c r="E262" s="355">
        <v>59</v>
      </c>
      <c r="F262" s="333">
        <v>59.8</v>
      </c>
      <c r="G262" s="333">
        <v>9</v>
      </c>
      <c r="H262" s="333">
        <v>62.4</v>
      </c>
      <c r="I262" s="333">
        <v>9.1</v>
      </c>
      <c r="J262" s="356">
        <v>50</v>
      </c>
      <c r="K262" s="333">
        <v>50.7</v>
      </c>
      <c r="L262" s="333">
        <v>9.1999999999999993</v>
      </c>
      <c r="M262" s="334">
        <v>52.9</v>
      </c>
      <c r="N262" s="333">
        <v>9.4</v>
      </c>
      <c r="O262" s="357" t="str">
        <f t="shared" si="18"/>
        <v/>
      </c>
      <c r="P262" s="122" t="str">
        <f t="shared" si="19"/>
        <v/>
      </c>
      <c r="Q262" s="122" t="str">
        <f t="shared" si="20"/>
        <v/>
      </c>
      <c r="R262" s="340" t="str">
        <f t="shared" si="21"/>
        <v/>
      </c>
      <c r="S262" s="122" t="str">
        <f t="shared" si="22"/>
        <v/>
      </c>
      <c r="T262" s="130" t="str">
        <f t="shared" si="23"/>
        <v/>
      </c>
    </row>
    <row r="263" spans="1:20" x14ac:dyDescent="0.3">
      <c r="A263" s="325" t="s">
        <v>432</v>
      </c>
      <c r="B263" s="355" t="s">
        <v>511</v>
      </c>
      <c r="C263" s="355">
        <v>210</v>
      </c>
      <c r="D263" s="356">
        <v>208</v>
      </c>
      <c r="E263" s="355">
        <v>155</v>
      </c>
      <c r="F263" s="333">
        <v>73.7</v>
      </c>
      <c r="G263" s="333">
        <v>5.6</v>
      </c>
      <c r="H263" s="333">
        <v>74.2</v>
      </c>
      <c r="I263" s="333">
        <v>5.6</v>
      </c>
      <c r="J263" s="356">
        <v>138</v>
      </c>
      <c r="K263" s="333">
        <v>65.599999999999994</v>
      </c>
      <c r="L263" s="333">
        <v>6</v>
      </c>
      <c r="M263" s="334">
        <v>66</v>
      </c>
      <c r="N263" s="333">
        <v>6</v>
      </c>
      <c r="O263" s="357" t="str">
        <f t="shared" si="18"/>
        <v/>
      </c>
      <c r="P263" s="122" t="str">
        <f t="shared" si="19"/>
        <v/>
      </c>
      <c r="Q263" s="122" t="str">
        <f t="shared" si="20"/>
        <v/>
      </c>
      <c r="R263" s="340" t="str">
        <f t="shared" si="21"/>
        <v/>
      </c>
      <c r="S263" s="122" t="str">
        <f t="shared" si="22"/>
        <v/>
      </c>
      <c r="T263" s="130" t="str">
        <f t="shared" si="23"/>
        <v/>
      </c>
    </row>
    <row r="264" spans="1:20" x14ac:dyDescent="0.3">
      <c r="A264" s="325" t="s">
        <v>432</v>
      </c>
      <c r="B264" s="355" t="s">
        <v>512</v>
      </c>
      <c r="C264" s="355">
        <v>152</v>
      </c>
      <c r="D264" s="356">
        <v>152</v>
      </c>
      <c r="E264" s="355">
        <v>116</v>
      </c>
      <c r="F264" s="333">
        <v>76.5</v>
      </c>
      <c r="G264" s="333">
        <v>6.3</v>
      </c>
      <c r="H264" s="333">
        <v>76.5</v>
      </c>
      <c r="I264" s="333">
        <v>6.3</v>
      </c>
      <c r="J264" s="356">
        <v>106</v>
      </c>
      <c r="K264" s="333">
        <v>69.5</v>
      </c>
      <c r="L264" s="333">
        <v>6.9</v>
      </c>
      <c r="M264" s="334">
        <v>69.5</v>
      </c>
      <c r="N264" s="333">
        <v>6.9</v>
      </c>
      <c r="O264" s="357" t="str">
        <f t="shared" ref="O264:O318" si="24">IF(A264&lt;&gt;"",M264/100,"")</f>
        <v/>
      </c>
      <c r="P264" s="122" t="str">
        <f t="shared" ref="P264:P318" si="25">IF(A264&lt;&gt;"",SUM(J266:J269)/SUM(D266:D269),"")</f>
        <v/>
      </c>
      <c r="Q264" s="122" t="str">
        <f t="shared" ref="Q264:Q318" si="26">IF(A264&lt;&gt;"",IF(M265&lt;&gt;"B",M265/100,"B"),"")</f>
        <v/>
      </c>
      <c r="R264" s="340" t="str">
        <f t="shared" ref="R264:R318" si="27">IF(Q264="B",J265/D265,Q264)</f>
        <v/>
      </c>
      <c r="S264" s="122" t="str">
        <f t="shared" ref="S264:S318" si="28">IF(A264&lt;&gt;"",R264/P264,"")</f>
        <v/>
      </c>
      <c r="T264" s="130" t="str">
        <f t="shared" ref="T264:T318" si="29">PROPER(A264)</f>
        <v/>
      </c>
    </row>
    <row r="265" spans="1:20" x14ac:dyDescent="0.3">
      <c r="A265" s="325" t="s">
        <v>487</v>
      </c>
      <c r="B265" s="355" t="s">
        <v>431</v>
      </c>
      <c r="C265" s="355">
        <v>5283</v>
      </c>
      <c r="D265" s="356">
        <v>5038</v>
      </c>
      <c r="E265" s="355">
        <v>3742</v>
      </c>
      <c r="F265" s="333">
        <v>70.8</v>
      </c>
      <c r="G265" s="333">
        <v>2.6</v>
      </c>
      <c r="H265" s="333">
        <v>74.3</v>
      </c>
      <c r="I265" s="333">
        <v>2.5</v>
      </c>
      <c r="J265" s="356">
        <v>3346</v>
      </c>
      <c r="K265" s="333">
        <v>63.3</v>
      </c>
      <c r="L265" s="333">
        <v>2.7</v>
      </c>
      <c r="M265" s="334">
        <v>66.400000000000006</v>
      </c>
      <c r="N265" s="333">
        <v>2.7</v>
      </c>
      <c r="O265" s="357">
        <f t="shared" si="24"/>
        <v>0.66400000000000003</v>
      </c>
      <c r="P265" s="122">
        <f t="shared" si="25"/>
        <v>0.68805059859950302</v>
      </c>
      <c r="Q265" s="122">
        <f t="shared" si="26"/>
        <v>0.49099999999999999</v>
      </c>
      <c r="R265" s="340">
        <f t="shared" si="27"/>
        <v>0.49099999999999999</v>
      </c>
      <c r="S265" s="122">
        <f t="shared" si="28"/>
        <v>0.71361030860144459</v>
      </c>
      <c r="T265" s="130" t="str">
        <f t="shared" si="29"/>
        <v>Tennessee</v>
      </c>
    </row>
    <row r="266" spans="1:20" x14ac:dyDescent="0.3">
      <c r="A266" s="325" t="s">
        <v>432</v>
      </c>
      <c r="B266" s="355" t="s">
        <v>508</v>
      </c>
      <c r="C266" s="355">
        <v>641</v>
      </c>
      <c r="D266" s="356">
        <v>611</v>
      </c>
      <c r="E266" s="355">
        <v>372</v>
      </c>
      <c r="F266" s="333">
        <v>58.1</v>
      </c>
      <c r="G266" s="333">
        <v>8</v>
      </c>
      <c r="H266" s="333">
        <v>60.9</v>
      </c>
      <c r="I266" s="333">
        <v>8.1</v>
      </c>
      <c r="J266" s="356">
        <v>300</v>
      </c>
      <c r="K266" s="333">
        <v>46.9</v>
      </c>
      <c r="L266" s="333">
        <v>8.1</v>
      </c>
      <c r="M266" s="334">
        <v>49.1</v>
      </c>
      <c r="N266" s="333">
        <v>8.3000000000000007</v>
      </c>
      <c r="O266" s="357" t="str">
        <f t="shared" si="24"/>
        <v/>
      </c>
      <c r="P266" s="122" t="str">
        <f t="shared" si="25"/>
        <v/>
      </c>
      <c r="Q266" s="122" t="str">
        <f t="shared" si="26"/>
        <v/>
      </c>
      <c r="R266" s="340" t="str">
        <f t="shared" si="27"/>
        <v/>
      </c>
      <c r="S266" s="122" t="str">
        <f t="shared" si="28"/>
        <v/>
      </c>
      <c r="T266" s="130" t="str">
        <f t="shared" si="29"/>
        <v/>
      </c>
    </row>
    <row r="267" spans="1:20" x14ac:dyDescent="0.3">
      <c r="A267" s="325" t="s">
        <v>432</v>
      </c>
      <c r="B267" s="355" t="s">
        <v>509</v>
      </c>
      <c r="C267" s="355">
        <v>818</v>
      </c>
      <c r="D267" s="356">
        <v>761</v>
      </c>
      <c r="E267" s="355">
        <v>521</v>
      </c>
      <c r="F267" s="333">
        <v>63.7</v>
      </c>
      <c r="G267" s="333">
        <v>6.9</v>
      </c>
      <c r="H267" s="333">
        <v>68.5</v>
      </c>
      <c r="I267" s="333">
        <v>6.9</v>
      </c>
      <c r="J267" s="356">
        <v>428</v>
      </c>
      <c r="K267" s="333">
        <v>52.3</v>
      </c>
      <c r="L267" s="333">
        <v>7.1</v>
      </c>
      <c r="M267" s="334">
        <v>56.3</v>
      </c>
      <c r="N267" s="333">
        <v>7.3</v>
      </c>
      <c r="O267" s="357" t="str">
        <f t="shared" si="24"/>
        <v/>
      </c>
      <c r="P267" s="122" t="str">
        <f t="shared" si="25"/>
        <v/>
      </c>
      <c r="Q267" s="122" t="str">
        <f t="shared" si="26"/>
        <v/>
      </c>
      <c r="R267" s="340" t="str">
        <f t="shared" si="27"/>
        <v/>
      </c>
      <c r="S267" s="122" t="str">
        <f t="shared" si="28"/>
        <v/>
      </c>
      <c r="T267" s="130" t="str">
        <f t="shared" si="29"/>
        <v/>
      </c>
    </row>
    <row r="268" spans="1:20" x14ac:dyDescent="0.3">
      <c r="A268" s="325" t="s">
        <v>432</v>
      </c>
      <c r="B268" s="355" t="s">
        <v>510</v>
      </c>
      <c r="C268" s="355">
        <v>911</v>
      </c>
      <c r="D268" s="356">
        <v>829</v>
      </c>
      <c r="E268" s="355">
        <v>618</v>
      </c>
      <c r="F268" s="333">
        <v>67.900000000000006</v>
      </c>
      <c r="G268" s="333">
        <v>6.3</v>
      </c>
      <c r="H268" s="333">
        <v>74.5</v>
      </c>
      <c r="I268" s="333">
        <v>6.2</v>
      </c>
      <c r="J268" s="356">
        <v>549</v>
      </c>
      <c r="K268" s="333">
        <v>60.3</v>
      </c>
      <c r="L268" s="333">
        <v>6.6</v>
      </c>
      <c r="M268" s="334">
        <v>66.3</v>
      </c>
      <c r="N268" s="333">
        <v>6.7</v>
      </c>
      <c r="O268" s="357" t="str">
        <f t="shared" si="24"/>
        <v/>
      </c>
      <c r="P268" s="122" t="str">
        <f t="shared" si="25"/>
        <v/>
      </c>
      <c r="Q268" s="122" t="str">
        <f t="shared" si="26"/>
        <v/>
      </c>
      <c r="R268" s="340" t="str">
        <f t="shared" si="27"/>
        <v/>
      </c>
      <c r="S268" s="122" t="str">
        <f t="shared" si="28"/>
        <v/>
      </c>
      <c r="T268" s="130" t="str">
        <f t="shared" si="29"/>
        <v/>
      </c>
    </row>
    <row r="269" spans="1:20" x14ac:dyDescent="0.3">
      <c r="A269" s="325" t="s">
        <v>432</v>
      </c>
      <c r="B269" s="355" t="s">
        <v>511</v>
      </c>
      <c r="C269" s="355">
        <v>1765</v>
      </c>
      <c r="D269" s="356">
        <v>1699</v>
      </c>
      <c r="E269" s="355">
        <v>1340</v>
      </c>
      <c r="F269" s="333">
        <v>75.900000000000006</v>
      </c>
      <c r="G269" s="333">
        <v>4.2</v>
      </c>
      <c r="H269" s="333">
        <v>78.900000000000006</v>
      </c>
      <c r="I269" s="333">
        <v>4</v>
      </c>
      <c r="J269" s="356">
        <v>1247</v>
      </c>
      <c r="K269" s="333">
        <v>70.599999999999994</v>
      </c>
      <c r="L269" s="333">
        <v>4.4000000000000004</v>
      </c>
      <c r="M269" s="334">
        <v>73.400000000000006</v>
      </c>
      <c r="N269" s="333">
        <v>4.4000000000000004</v>
      </c>
      <c r="O269" s="357" t="str">
        <f t="shared" si="24"/>
        <v/>
      </c>
      <c r="P269" s="122" t="str">
        <f t="shared" si="25"/>
        <v/>
      </c>
      <c r="Q269" s="122" t="str">
        <f t="shared" si="26"/>
        <v/>
      </c>
      <c r="R269" s="340" t="str">
        <f t="shared" si="27"/>
        <v/>
      </c>
      <c r="S269" s="122" t="str">
        <f t="shared" si="28"/>
        <v/>
      </c>
      <c r="T269" s="130" t="str">
        <f t="shared" si="29"/>
        <v/>
      </c>
    </row>
    <row r="270" spans="1:20" x14ac:dyDescent="0.3">
      <c r="A270" s="325" t="s">
        <v>432</v>
      </c>
      <c r="B270" s="355" t="s">
        <v>512</v>
      </c>
      <c r="C270" s="355">
        <v>1148</v>
      </c>
      <c r="D270" s="356">
        <v>1138</v>
      </c>
      <c r="E270" s="355">
        <v>891</v>
      </c>
      <c r="F270" s="333">
        <v>77.599999999999994</v>
      </c>
      <c r="G270" s="333">
        <v>5</v>
      </c>
      <c r="H270" s="333">
        <v>78.2</v>
      </c>
      <c r="I270" s="333">
        <v>5</v>
      </c>
      <c r="J270" s="356">
        <v>822</v>
      </c>
      <c r="K270" s="333">
        <v>71.599999999999994</v>
      </c>
      <c r="L270" s="333">
        <v>5.4</v>
      </c>
      <c r="M270" s="334">
        <v>72.2</v>
      </c>
      <c r="N270" s="333">
        <v>5.4</v>
      </c>
      <c r="O270" s="357" t="str">
        <f t="shared" si="24"/>
        <v/>
      </c>
      <c r="P270" s="122" t="str">
        <f t="shared" si="25"/>
        <v/>
      </c>
      <c r="Q270" s="122" t="str">
        <f t="shared" si="26"/>
        <v/>
      </c>
      <c r="R270" s="340" t="str">
        <f t="shared" si="27"/>
        <v/>
      </c>
      <c r="S270" s="122" t="str">
        <f t="shared" si="28"/>
        <v/>
      </c>
      <c r="T270" s="130" t="str">
        <f t="shared" si="29"/>
        <v/>
      </c>
    </row>
    <row r="271" spans="1:20" x14ac:dyDescent="0.3">
      <c r="A271" s="325" t="s">
        <v>488</v>
      </c>
      <c r="B271" s="355" t="s">
        <v>431</v>
      </c>
      <c r="C271" s="355">
        <v>21485</v>
      </c>
      <c r="D271" s="356">
        <v>18581</v>
      </c>
      <c r="E271" s="355">
        <v>13343</v>
      </c>
      <c r="F271" s="333">
        <v>62.1</v>
      </c>
      <c r="G271" s="333">
        <v>1.4</v>
      </c>
      <c r="H271" s="333">
        <v>71.8</v>
      </c>
      <c r="I271" s="333">
        <v>1.4</v>
      </c>
      <c r="J271" s="356">
        <v>11874</v>
      </c>
      <c r="K271" s="333">
        <v>55.3</v>
      </c>
      <c r="L271" s="333">
        <v>1.4</v>
      </c>
      <c r="M271" s="334">
        <v>63.9</v>
      </c>
      <c r="N271" s="333">
        <v>1.5</v>
      </c>
      <c r="O271" s="357">
        <f t="shared" si="24"/>
        <v>0.63900000000000001</v>
      </c>
      <c r="P271" s="122">
        <f t="shared" si="25"/>
        <v>0.66915392205229407</v>
      </c>
      <c r="Q271" s="122">
        <f t="shared" si="26"/>
        <v>0.433</v>
      </c>
      <c r="R271" s="340">
        <f t="shared" si="27"/>
        <v>0.433</v>
      </c>
      <c r="S271" s="122">
        <f t="shared" si="28"/>
        <v>0.6470857985439129</v>
      </c>
      <c r="T271" s="130" t="str">
        <f t="shared" si="29"/>
        <v>Texas</v>
      </c>
    </row>
    <row r="272" spans="1:20" x14ac:dyDescent="0.3">
      <c r="A272" s="325" t="s">
        <v>432</v>
      </c>
      <c r="B272" s="355" t="s">
        <v>508</v>
      </c>
      <c r="C272" s="355">
        <v>2617</v>
      </c>
      <c r="D272" s="356">
        <v>2366</v>
      </c>
      <c r="E272" s="355">
        <v>1311</v>
      </c>
      <c r="F272" s="333">
        <v>50.1</v>
      </c>
      <c r="G272" s="333">
        <v>4</v>
      </c>
      <c r="H272" s="333">
        <v>55.4</v>
      </c>
      <c r="I272" s="333">
        <v>4.2</v>
      </c>
      <c r="J272" s="356">
        <v>1024</v>
      </c>
      <c r="K272" s="333">
        <v>39.1</v>
      </c>
      <c r="L272" s="333">
        <v>3.9</v>
      </c>
      <c r="M272" s="334">
        <v>43.3</v>
      </c>
      <c r="N272" s="333">
        <v>4.2</v>
      </c>
      <c r="O272" s="357" t="str">
        <f t="shared" si="24"/>
        <v/>
      </c>
      <c r="P272" s="122" t="str">
        <f t="shared" si="25"/>
        <v/>
      </c>
      <c r="Q272" s="122" t="str">
        <f t="shared" si="26"/>
        <v/>
      </c>
      <c r="R272" s="340" t="str">
        <f t="shared" si="27"/>
        <v/>
      </c>
      <c r="S272" s="122" t="str">
        <f t="shared" si="28"/>
        <v/>
      </c>
      <c r="T272" s="130" t="str">
        <f t="shared" si="29"/>
        <v/>
      </c>
    </row>
    <row r="273" spans="1:20" x14ac:dyDescent="0.3">
      <c r="A273" s="325" t="s">
        <v>432</v>
      </c>
      <c r="B273" s="355" t="s">
        <v>509</v>
      </c>
      <c r="C273" s="355">
        <v>4189</v>
      </c>
      <c r="D273" s="356">
        <v>3491</v>
      </c>
      <c r="E273" s="355">
        <v>2275</v>
      </c>
      <c r="F273" s="333">
        <v>54.3</v>
      </c>
      <c r="G273" s="333">
        <v>3.2</v>
      </c>
      <c r="H273" s="333">
        <v>65.2</v>
      </c>
      <c r="I273" s="333">
        <v>3.3</v>
      </c>
      <c r="J273" s="356">
        <v>1912</v>
      </c>
      <c r="K273" s="333">
        <v>45.6</v>
      </c>
      <c r="L273" s="333">
        <v>3.2</v>
      </c>
      <c r="M273" s="334">
        <v>54.8</v>
      </c>
      <c r="N273" s="333">
        <v>3.5</v>
      </c>
      <c r="O273" s="357" t="str">
        <f t="shared" si="24"/>
        <v/>
      </c>
      <c r="P273" s="122" t="str">
        <f t="shared" si="25"/>
        <v/>
      </c>
      <c r="Q273" s="122" t="str">
        <f t="shared" si="26"/>
        <v/>
      </c>
      <c r="R273" s="340" t="str">
        <f t="shared" si="27"/>
        <v/>
      </c>
      <c r="S273" s="122" t="str">
        <f t="shared" si="28"/>
        <v/>
      </c>
      <c r="T273" s="130" t="str">
        <f t="shared" si="29"/>
        <v/>
      </c>
    </row>
    <row r="274" spans="1:20" x14ac:dyDescent="0.3">
      <c r="A274" s="325" t="s">
        <v>432</v>
      </c>
      <c r="B274" s="355" t="s">
        <v>510</v>
      </c>
      <c r="C274" s="355">
        <v>3989</v>
      </c>
      <c r="D274" s="356">
        <v>3124</v>
      </c>
      <c r="E274" s="355">
        <v>2249</v>
      </c>
      <c r="F274" s="333">
        <v>56.4</v>
      </c>
      <c r="G274" s="333">
        <v>3.2</v>
      </c>
      <c r="H274" s="333">
        <v>72</v>
      </c>
      <c r="I274" s="333">
        <v>3.3</v>
      </c>
      <c r="J274" s="356">
        <v>1983</v>
      </c>
      <c r="K274" s="333">
        <v>49.7</v>
      </c>
      <c r="L274" s="333">
        <v>3.3</v>
      </c>
      <c r="M274" s="334">
        <v>63.5</v>
      </c>
      <c r="N274" s="333">
        <v>3.6</v>
      </c>
      <c r="O274" s="357" t="str">
        <f t="shared" si="24"/>
        <v/>
      </c>
      <c r="P274" s="122" t="str">
        <f t="shared" si="25"/>
        <v/>
      </c>
      <c r="Q274" s="122" t="str">
        <f t="shared" si="26"/>
        <v/>
      </c>
      <c r="R274" s="340" t="str">
        <f t="shared" si="27"/>
        <v/>
      </c>
      <c r="S274" s="122" t="str">
        <f t="shared" si="28"/>
        <v/>
      </c>
      <c r="T274" s="130" t="str">
        <f t="shared" si="29"/>
        <v/>
      </c>
    </row>
    <row r="275" spans="1:20" x14ac:dyDescent="0.3">
      <c r="A275" s="325" t="s">
        <v>432</v>
      </c>
      <c r="B275" s="355" t="s">
        <v>511</v>
      </c>
      <c r="C275" s="355">
        <v>6827</v>
      </c>
      <c r="D275" s="356">
        <v>5988</v>
      </c>
      <c r="E275" s="355">
        <v>4585</v>
      </c>
      <c r="F275" s="333">
        <v>67.2</v>
      </c>
      <c r="G275" s="333">
        <v>2.4</v>
      </c>
      <c r="H275" s="333">
        <v>76.599999999999994</v>
      </c>
      <c r="I275" s="333">
        <v>2.2999999999999998</v>
      </c>
      <c r="J275" s="356">
        <v>4201</v>
      </c>
      <c r="K275" s="333">
        <v>61.5</v>
      </c>
      <c r="L275" s="333">
        <v>2.4</v>
      </c>
      <c r="M275" s="334">
        <v>70.2</v>
      </c>
      <c r="N275" s="333">
        <v>2.4</v>
      </c>
      <c r="O275" s="357" t="str">
        <f t="shared" si="24"/>
        <v/>
      </c>
      <c r="P275" s="122" t="str">
        <f t="shared" si="25"/>
        <v/>
      </c>
      <c r="Q275" s="122" t="str">
        <f t="shared" si="26"/>
        <v/>
      </c>
      <c r="R275" s="340" t="str">
        <f t="shared" si="27"/>
        <v/>
      </c>
      <c r="S275" s="122" t="str">
        <f t="shared" si="28"/>
        <v/>
      </c>
      <c r="T275" s="130" t="str">
        <f t="shared" si="29"/>
        <v/>
      </c>
    </row>
    <row r="276" spans="1:20" x14ac:dyDescent="0.3">
      <c r="A276" s="325" t="s">
        <v>432</v>
      </c>
      <c r="B276" s="355" t="s">
        <v>512</v>
      </c>
      <c r="C276" s="355">
        <v>3862</v>
      </c>
      <c r="D276" s="356">
        <v>3613</v>
      </c>
      <c r="E276" s="355">
        <v>2923</v>
      </c>
      <c r="F276" s="333">
        <v>75.7</v>
      </c>
      <c r="G276" s="333">
        <v>2.9</v>
      </c>
      <c r="H276" s="333">
        <v>80.900000000000006</v>
      </c>
      <c r="I276" s="333">
        <v>2.7</v>
      </c>
      <c r="J276" s="356">
        <v>2755</v>
      </c>
      <c r="K276" s="333">
        <v>71.3</v>
      </c>
      <c r="L276" s="333">
        <v>3</v>
      </c>
      <c r="M276" s="334">
        <v>76.3</v>
      </c>
      <c r="N276" s="333">
        <v>2.9</v>
      </c>
      <c r="O276" s="357" t="str">
        <f t="shared" si="24"/>
        <v/>
      </c>
      <c r="P276" s="122" t="str">
        <f t="shared" si="25"/>
        <v/>
      </c>
      <c r="Q276" s="122" t="str">
        <f t="shared" si="26"/>
        <v/>
      </c>
      <c r="R276" s="340" t="str">
        <f t="shared" si="27"/>
        <v/>
      </c>
      <c r="S276" s="122" t="str">
        <f t="shared" si="28"/>
        <v/>
      </c>
      <c r="T276" s="130" t="str">
        <f t="shared" si="29"/>
        <v/>
      </c>
    </row>
    <row r="277" spans="1:20" x14ac:dyDescent="0.3">
      <c r="A277" s="325" t="s">
        <v>489</v>
      </c>
      <c r="B277" s="355" t="s">
        <v>431</v>
      </c>
      <c r="C277" s="355">
        <v>2320</v>
      </c>
      <c r="D277" s="356">
        <v>2178</v>
      </c>
      <c r="E277" s="355">
        <v>1468</v>
      </c>
      <c r="F277" s="333">
        <v>63.3</v>
      </c>
      <c r="G277" s="333">
        <v>2.7</v>
      </c>
      <c r="H277" s="333">
        <v>67.400000000000006</v>
      </c>
      <c r="I277" s="333">
        <v>2.7</v>
      </c>
      <c r="J277" s="356">
        <v>1386</v>
      </c>
      <c r="K277" s="333">
        <v>59.7</v>
      </c>
      <c r="L277" s="333">
        <v>2.8</v>
      </c>
      <c r="M277" s="334">
        <v>63.6</v>
      </c>
      <c r="N277" s="333">
        <v>2.8</v>
      </c>
      <c r="O277" s="357">
        <f t="shared" si="24"/>
        <v>0.63600000000000001</v>
      </c>
      <c r="P277" s="122">
        <f t="shared" si="25"/>
        <v>0.66629150253235792</v>
      </c>
      <c r="Q277" s="122">
        <f t="shared" si="26"/>
        <v>0.501</v>
      </c>
      <c r="R277" s="340">
        <f t="shared" si="27"/>
        <v>0.501</v>
      </c>
      <c r="S277" s="122">
        <f t="shared" si="28"/>
        <v>0.75192314189189191</v>
      </c>
      <c r="T277" s="130" t="str">
        <f t="shared" si="29"/>
        <v>Utah</v>
      </c>
    </row>
    <row r="278" spans="1:20" x14ac:dyDescent="0.3">
      <c r="A278" s="325" t="s">
        <v>432</v>
      </c>
      <c r="B278" s="355" t="s">
        <v>508</v>
      </c>
      <c r="C278" s="355">
        <v>425</v>
      </c>
      <c r="D278" s="356">
        <v>401</v>
      </c>
      <c r="E278" s="355">
        <v>225</v>
      </c>
      <c r="F278" s="333">
        <v>52.9</v>
      </c>
      <c r="G278" s="333">
        <v>6.6</v>
      </c>
      <c r="H278" s="333">
        <v>56.2</v>
      </c>
      <c r="I278" s="333">
        <v>6.8</v>
      </c>
      <c r="J278" s="356">
        <v>201</v>
      </c>
      <c r="K278" s="333">
        <v>47.3</v>
      </c>
      <c r="L278" s="333">
        <v>6.6</v>
      </c>
      <c r="M278" s="334">
        <v>50.1</v>
      </c>
      <c r="N278" s="333">
        <v>6.8</v>
      </c>
      <c r="O278" s="357" t="str">
        <f t="shared" si="24"/>
        <v/>
      </c>
      <c r="P278" s="122" t="str">
        <f t="shared" si="25"/>
        <v/>
      </c>
      <c r="Q278" s="122" t="str">
        <f t="shared" si="26"/>
        <v/>
      </c>
      <c r="R278" s="340" t="str">
        <f t="shared" si="27"/>
        <v/>
      </c>
      <c r="S278" s="122" t="str">
        <f t="shared" si="28"/>
        <v/>
      </c>
      <c r="T278" s="130" t="str">
        <f t="shared" si="29"/>
        <v/>
      </c>
    </row>
    <row r="279" spans="1:20" x14ac:dyDescent="0.3">
      <c r="A279" s="325" t="s">
        <v>432</v>
      </c>
      <c r="B279" s="355" t="s">
        <v>509</v>
      </c>
      <c r="C279" s="355">
        <v>459</v>
      </c>
      <c r="D279" s="356">
        <v>416</v>
      </c>
      <c r="E279" s="355">
        <v>273</v>
      </c>
      <c r="F279" s="333">
        <v>59.4</v>
      </c>
      <c r="G279" s="333">
        <v>6.3</v>
      </c>
      <c r="H279" s="333">
        <v>65.5</v>
      </c>
      <c r="I279" s="333">
        <v>6.4</v>
      </c>
      <c r="J279" s="356">
        <v>247</v>
      </c>
      <c r="K279" s="333">
        <v>53.8</v>
      </c>
      <c r="L279" s="333">
        <v>6.4</v>
      </c>
      <c r="M279" s="334">
        <v>59.3</v>
      </c>
      <c r="N279" s="333">
        <v>6.6</v>
      </c>
      <c r="O279" s="357" t="str">
        <f t="shared" si="24"/>
        <v/>
      </c>
      <c r="P279" s="122" t="str">
        <f t="shared" si="25"/>
        <v/>
      </c>
      <c r="Q279" s="122" t="str">
        <f t="shared" si="26"/>
        <v/>
      </c>
      <c r="R279" s="340" t="str">
        <f t="shared" si="27"/>
        <v/>
      </c>
      <c r="S279" s="122" t="str">
        <f t="shared" si="28"/>
        <v/>
      </c>
      <c r="T279" s="130" t="str">
        <f t="shared" si="29"/>
        <v/>
      </c>
    </row>
    <row r="280" spans="1:20" x14ac:dyDescent="0.3">
      <c r="A280" s="325" t="s">
        <v>432</v>
      </c>
      <c r="B280" s="355" t="s">
        <v>510</v>
      </c>
      <c r="C280" s="355">
        <v>407</v>
      </c>
      <c r="D280" s="356">
        <v>382</v>
      </c>
      <c r="E280" s="355">
        <v>252</v>
      </c>
      <c r="F280" s="333">
        <v>61.9</v>
      </c>
      <c r="G280" s="333">
        <v>6.6</v>
      </c>
      <c r="H280" s="333">
        <v>66</v>
      </c>
      <c r="I280" s="333">
        <v>6.6</v>
      </c>
      <c r="J280" s="356">
        <v>236</v>
      </c>
      <c r="K280" s="333">
        <v>57.9</v>
      </c>
      <c r="L280" s="333">
        <v>6.7</v>
      </c>
      <c r="M280" s="334">
        <v>61.8</v>
      </c>
      <c r="N280" s="333">
        <v>6.8</v>
      </c>
      <c r="O280" s="357" t="str">
        <f t="shared" si="24"/>
        <v/>
      </c>
      <c r="P280" s="122" t="str">
        <f t="shared" si="25"/>
        <v/>
      </c>
      <c r="Q280" s="122" t="str">
        <f t="shared" si="26"/>
        <v/>
      </c>
      <c r="R280" s="340" t="str">
        <f t="shared" si="27"/>
        <v/>
      </c>
      <c r="S280" s="122" t="str">
        <f t="shared" si="28"/>
        <v/>
      </c>
      <c r="T280" s="130" t="str">
        <f t="shared" si="29"/>
        <v/>
      </c>
    </row>
    <row r="281" spans="1:20" x14ac:dyDescent="0.3">
      <c r="A281" s="325" t="s">
        <v>432</v>
      </c>
      <c r="B281" s="355" t="s">
        <v>511</v>
      </c>
      <c r="C281" s="355">
        <v>661</v>
      </c>
      <c r="D281" s="356">
        <v>622</v>
      </c>
      <c r="E281" s="355">
        <v>444</v>
      </c>
      <c r="F281" s="333">
        <v>67.099999999999994</v>
      </c>
      <c r="G281" s="333">
        <v>5</v>
      </c>
      <c r="H281" s="333">
        <v>71.3</v>
      </c>
      <c r="I281" s="333">
        <v>5</v>
      </c>
      <c r="J281" s="356">
        <v>432</v>
      </c>
      <c r="K281" s="333">
        <v>65.400000000000006</v>
      </c>
      <c r="L281" s="333">
        <v>5.0999999999999996</v>
      </c>
      <c r="M281" s="334">
        <v>69.5</v>
      </c>
      <c r="N281" s="333">
        <v>5</v>
      </c>
      <c r="O281" s="357" t="str">
        <f t="shared" si="24"/>
        <v/>
      </c>
      <c r="P281" s="122" t="str">
        <f t="shared" si="25"/>
        <v/>
      </c>
      <c r="Q281" s="122" t="str">
        <f t="shared" si="26"/>
        <v/>
      </c>
      <c r="R281" s="340" t="str">
        <f t="shared" si="27"/>
        <v/>
      </c>
      <c r="S281" s="122" t="str">
        <f t="shared" si="28"/>
        <v/>
      </c>
      <c r="T281" s="130" t="str">
        <f t="shared" si="29"/>
        <v/>
      </c>
    </row>
    <row r="282" spans="1:20" x14ac:dyDescent="0.3">
      <c r="A282" s="325" t="s">
        <v>432</v>
      </c>
      <c r="B282" s="355" t="s">
        <v>512</v>
      </c>
      <c r="C282" s="355">
        <v>367</v>
      </c>
      <c r="D282" s="356">
        <v>357</v>
      </c>
      <c r="E282" s="355">
        <v>274</v>
      </c>
      <c r="F282" s="333">
        <v>74.599999999999994</v>
      </c>
      <c r="G282" s="333">
        <v>6.2</v>
      </c>
      <c r="H282" s="333">
        <v>76.900000000000006</v>
      </c>
      <c r="I282" s="333">
        <v>6.1</v>
      </c>
      <c r="J282" s="356">
        <v>269</v>
      </c>
      <c r="K282" s="333">
        <v>73.3</v>
      </c>
      <c r="L282" s="333">
        <v>6.3</v>
      </c>
      <c r="M282" s="334">
        <v>75.599999999999994</v>
      </c>
      <c r="N282" s="333">
        <v>6.2</v>
      </c>
      <c r="O282" s="357" t="str">
        <f t="shared" si="24"/>
        <v/>
      </c>
      <c r="P282" s="122" t="str">
        <f t="shared" si="25"/>
        <v/>
      </c>
      <c r="Q282" s="122" t="str">
        <f t="shared" si="26"/>
        <v/>
      </c>
      <c r="R282" s="340" t="str">
        <f t="shared" si="27"/>
        <v/>
      </c>
      <c r="S282" s="122" t="str">
        <f t="shared" si="28"/>
        <v/>
      </c>
      <c r="T282" s="130" t="str">
        <f t="shared" si="29"/>
        <v/>
      </c>
    </row>
    <row r="283" spans="1:20" x14ac:dyDescent="0.3">
      <c r="A283" s="325" t="s">
        <v>490</v>
      </c>
      <c r="B283" s="355" t="s">
        <v>431</v>
      </c>
      <c r="C283" s="355">
        <v>507</v>
      </c>
      <c r="D283" s="356">
        <v>500</v>
      </c>
      <c r="E283" s="355">
        <v>365</v>
      </c>
      <c r="F283" s="333">
        <v>72</v>
      </c>
      <c r="G283" s="333">
        <v>3.4</v>
      </c>
      <c r="H283" s="333">
        <v>73</v>
      </c>
      <c r="I283" s="333">
        <v>3.4</v>
      </c>
      <c r="J283" s="356">
        <v>342</v>
      </c>
      <c r="K283" s="333">
        <v>67.5</v>
      </c>
      <c r="L283" s="333">
        <v>3.6</v>
      </c>
      <c r="M283" s="334">
        <v>68.400000000000006</v>
      </c>
      <c r="N283" s="333">
        <v>3.6</v>
      </c>
      <c r="O283" s="357">
        <f t="shared" si="24"/>
        <v>0.68400000000000005</v>
      </c>
      <c r="P283" s="122">
        <f t="shared" si="25"/>
        <v>0.70693512304250561</v>
      </c>
      <c r="Q283" s="122" t="str">
        <f t="shared" si="26"/>
        <v>B</v>
      </c>
      <c r="R283" s="340">
        <f t="shared" si="27"/>
        <v>0.49056603773584906</v>
      </c>
      <c r="S283" s="122">
        <f t="shared" si="28"/>
        <v>0.69393360401241944</v>
      </c>
      <c r="T283" s="130" t="str">
        <f t="shared" si="29"/>
        <v>Vermont</v>
      </c>
    </row>
    <row r="284" spans="1:20" x14ac:dyDescent="0.3">
      <c r="A284" s="325" t="s">
        <v>432</v>
      </c>
      <c r="B284" s="355" t="s">
        <v>508</v>
      </c>
      <c r="C284" s="355">
        <v>54</v>
      </c>
      <c r="D284" s="356">
        <v>53</v>
      </c>
      <c r="E284" s="355">
        <v>29</v>
      </c>
      <c r="F284" s="333" t="s">
        <v>444</v>
      </c>
      <c r="G284" s="333" t="s">
        <v>444</v>
      </c>
      <c r="H284" s="333" t="s">
        <v>444</v>
      </c>
      <c r="I284" s="333" t="s">
        <v>444</v>
      </c>
      <c r="J284" s="356">
        <v>26</v>
      </c>
      <c r="K284" s="333" t="s">
        <v>444</v>
      </c>
      <c r="L284" s="333" t="s">
        <v>444</v>
      </c>
      <c r="M284" s="334" t="s">
        <v>444</v>
      </c>
      <c r="N284" s="333" t="s">
        <v>444</v>
      </c>
      <c r="O284" s="357" t="str">
        <f t="shared" si="24"/>
        <v/>
      </c>
      <c r="P284" s="122" t="str">
        <f t="shared" si="25"/>
        <v/>
      </c>
      <c r="Q284" s="122" t="str">
        <f t="shared" si="26"/>
        <v/>
      </c>
      <c r="R284" s="340" t="str">
        <f t="shared" si="27"/>
        <v/>
      </c>
      <c r="S284" s="122" t="str">
        <f t="shared" si="28"/>
        <v/>
      </c>
      <c r="T284" s="130" t="str">
        <f t="shared" si="29"/>
        <v/>
      </c>
    </row>
    <row r="285" spans="1:20" x14ac:dyDescent="0.3">
      <c r="A285" s="325" t="s">
        <v>432</v>
      </c>
      <c r="B285" s="355" t="s">
        <v>509</v>
      </c>
      <c r="C285" s="355">
        <v>81</v>
      </c>
      <c r="D285" s="356">
        <v>81</v>
      </c>
      <c r="E285" s="355">
        <v>51</v>
      </c>
      <c r="F285" s="333">
        <v>62.6</v>
      </c>
      <c r="G285" s="333">
        <v>9.1999999999999993</v>
      </c>
      <c r="H285" s="333">
        <v>63.1</v>
      </c>
      <c r="I285" s="333">
        <v>9.1999999999999993</v>
      </c>
      <c r="J285" s="356">
        <v>43</v>
      </c>
      <c r="K285" s="333">
        <v>52.3</v>
      </c>
      <c r="L285" s="333">
        <v>9.5</v>
      </c>
      <c r="M285" s="334">
        <v>52.8</v>
      </c>
      <c r="N285" s="333">
        <v>9.5</v>
      </c>
      <c r="O285" s="357" t="str">
        <f t="shared" si="24"/>
        <v/>
      </c>
      <c r="P285" s="122" t="str">
        <f t="shared" si="25"/>
        <v/>
      </c>
      <c r="Q285" s="122" t="str">
        <f t="shared" si="26"/>
        <v/>
      </c>
      <c r="R285" s="340" t="str">
        <f t="shared" si="27"/>
        <v/>
      </c>
      <c r="S285" s="122" t="str">
        <f t="shared" si="28"/>
        <v/>
      </c>
      <c r="T285" s="130" t="str">
        <f t="shared" si="29"/>
        <v/>
      </c>
    </row>
    <row r="286" spans="1:20" x14ac:dyDescent="0.3">
      <c r="A286" s="325" t="s">
        <v>432</v>
      </c>
      <c r="B286" s="355" t="s">
        <v>510</v>
      </c>
      <c r="C286" s="355">
        <v>76</v>
      </c>
      <c r="D286" s="356">
        <v>72</v>
      </c>
      <c r="E286" s="355">
        <v>54</v>
      </c>
      <c r="F286" s="333" t="s">
        <v>444</v>
      </c>
      <c r="G286" s="333" t="s">
        <v>444</v>
      </c>
      <c r="H286" s="333" t="s">
        <v>444</v>
      </c>
      <c r="I286" s="333" t="s">
        <v>444</v>
      </c>
      <c r="J286" s="356">
        <v>49</v>
      </c>
      <c r="K286" s="333" t="s">
        <v>444</v>
      </c>
      <c r="L286" s="333" t="s">
        <v>444</v>
      </c>
      <c r="M286" s="334" t="s">
        <v>444</v>
      </c>
      <c r="N286" s="333" t="s">
        <v>444</v>
      </c>
      <c r="O286" s="357" t="str">
        <f t="shared" si="24"/>
        <v/>
      </c>
      <c r="P286" s="122" t="str">
        <f t="shared" si="25"/>
        <v/>
      </c>
      <c r="Q286" s="122" t="str">
        <f t="shared" si="26"/>
        <v/>
      </c>
      <c r="R286" s="340" t="str">
        <f t="shared" si="27"/>
        <v/>
      </c>
      <c r="S286" s="122" t="str">
        <f t="shared" si="28"/>
        <v/>
      </c>
      <c r="T286" s="130" t="str">
        <f t="shared" si="29"/>
        <v/>
      </c>
    </row>
    <row r="287" spans="1:20" x14ac:dyDescent="0.3">
      <c r="A287" s="325" t="s">
        <v>432</v>
      </c>
      <c r="B287" s="355" t="s">
        <v>511</v>
      </c>
      <c r="C287" s="355">
        <v>155</v>
      </c>
      <c r="D287" s="356">
        <v>154</v>
      </c>
      <c r="E287" s="355">
        <v>117</v>
      </c>
      <c r="F287" s="333">
        <v>75.599999999999994</v>
      </c>
      <c r="G287" s="333">
        <v>5.9</v>
      </c>
      <c r="H287" s="333">
        <v>76.099999999999994</v>
      </c>
      <c r="I287" s="333">
        <v>5.9</v>
      </c>
      <c r="J287" s="356">
        <v>113</v>
      </c>
      <c r="K287" s="333">
        <v>72.8</v>
      </c>
      <c r="L287" s="333">
        <v>6.1</v>
      </c>
      <c r="M287" s="334">
        <v>73.400000000000006</v>
      </c>
      <c r="N287" s="333">
        <v>6.1</v>
      </c>
      <c r="O287" s="357" t="str">
        <f t="shared" si="24"/>
        <v/>
      </c>
      <c r="P287" s="122" t="str">
        <f t="shared" si="25"/>
        <v/>
      </c>
      <c r="Q287" s="122" t="str">
        <f t="shared" si="26"/>
        <v/>
      </c>
      <c r="R287" s="340" t="str">
        <f t="shared" si="27"/>
        <v/>
      </c>
      <c r="S287" s="122" t="str">
        <f t="shared" si="28"/>
        <v/>
      </c>
      <c r="T287" s="130" t="str">
        <f t="shared" si="29"/>
        <v/>
      </c>
    </row>
    <row r="288" spans="1:20" x14ac:dyDescent="0.3">
      <c r="A288" s="325" t="s">
        <v>432</v>
      </c>
      <c r="B288" s="355" t="s">
        <v>512</v>
      </c>
      <c r="C288" s="355">
        <v>140</v>
      </c>
      <c r="D288" s="356">
        <v>140</v>
      </c>
      <c r="E288" s="355">
        <v>114</v>
      </c>
      <c r="F288" s="333">
        <v>81.3</v>
      </c>
      <c r="G288" s="333">
        <v>5.6</v>
      </c>
      <c r="H288" s="333">
        <v>81.8</v>
      </c>
      <c r="I288" s="333">
        <v>5.6</v>
      </c>
      <c r="J288" s="356">
        <v>111</v>
      </c>
      <c r="K288" s="333">
        <v>79.2</v>
      </c>
      <c r="L288" s="333">
        <v>5.9</v>
      </c>
      <c r="M288" s="334">
        <v>79.599999999999994</v>
      </c>
      <c r="N288" s="333">
        <v>5.8</v>
      </c>
      <c r="O288" s="357" t="str">
        <f t="shared" si="24"/>
        <v/>
      </c>
      <c r="P288" s="122" t="str">
        <f t="shared" si="25"/>
        <v/>
      </c>
      <c r="Q288" s="122" t="str">
        <f t="shared" si="26"/>
        <v/>
      </c>
      <c r="R288" s="340" t="str">
        <f t="shared" si="27"/>
        <v/>
      </c>
      <c r="S288" s="122" t="str">
        <f t="shared" si="28"/>
        <v/>
      </c>
      <c r="T288" s="130" t="str">
        <f t="shared" si="29"/>
        <v/>
      </c>
    </row>
    <row r="289" spans="1:20" x14ac:dyDescent="0.3">
      <c r="A289" s="325" t="s">
        <v>491</v>
      </c>
      <c r="B289" s="355" t="s">
        <v>431</v>
      </c>
      <c r="C289" s="355">
        <v>6481</v>
      </c>
      <c r="D289" s="356">
        <v>5974</v>
      </c>
      <c r="E289" s="355">
        <v>4541</v>
      </c>
      <c r="F289" s="333">
        <v>70.099999999999994</v>
      </c>
      <c r="G289" s="333">
        <v>2.4</v>
      </c>
      <c r="H289" s="333">
        <v>76</v>
      </c>
      <c r="I289" s="333">
        <v>2.2999999999999998</v>
      </c>
      <c r="J289" s="356">
        <v>4275</v>
      </c>
      <c r="K289" s="333">
        <v>66</v>
      </c>
      <c r="L289" s="333">
        <v>2.5</v>
      </c>
      <c r="M289" s="334">
        <v>71.5</v>
      </c>
      <c r="N289" s="333">
        <v>2.4</v>
      </c>
      <c r="O289" s="357">
        <f t="shared" si="24"/>
        <v>0.71499999999999997</v>
      </c>
      <c r="P289" s="122">
        <f t="shared" si="25"/>
        <v>0.74048247267244627</v>
      </c>
      <c r="Q289" s="122">
        <f t="shared" si="26"/>
        <v>0.51800000000000002</v>
      </c>
      <c r="R289" s="340">
        <f t="shared" si="27"/>
        <v>0.51800000000000002</v>
      </c>
      <c r="S289" s="122">
        <f t="shared" si="28"/>
        <v>0.69954390430134894</v>
      </c>
      <c r="T289" s="130" t="str">
        <f t="shared" si="29"/>
        <v>Virginia</v>
      </c>
    </row>
    <row r="290" spans="1:20" x14ac:dyDescent="0.3">
      <c r="A290" s="325" t="s">
        <v>432</v>
      </c>
      <c r="B290" s="355" t="s">
        <v>508</v>
      </c>
      <c r="C290" s="355">
        <v>730</v>
      </c>
      <c r="D290" s="356">
        <v>668</v>
      </c>
      <c r="E290" s="355">
        <v>405</v>
      </c>
      <c r="F290" s="333">
        <v>55.5</v>
      </c>
      <c r="G290" s="333">
        <v>7.7</v>
      </c>
      <c r="H290" s="333">
        <v>60.6</v>
      </c>
      <c r="I290" s="333">
        <v>7.9</v>
      </c>
      <c r="J290" s="356">
        <v>346</v>
      </c>
      <c r="K290" s="333">
        <v>47.4</v>
      </c>
      <c r="L290" s="333">
        <v>7.7</v>
      </c>
      <c r="M290" s="334">
        <v>51.8</v>
      </c>
      <c r="N290" s="333">
        <v>8.1</v>
      </c>
      <c r="O290" s="357" t="str">
        <f t="shared" si="24"/>
        <v/>
      </c>
      <c r="P290" s="122" t="str">
        <f t="shared" si="25"/>
        <v/>
      </c>
      <c r="Q290" s="122" t="str">
        <f t="shared" si="26"/>
        <v/>
      </c>
      <c r="R290" s="340" t="str">
        <f t="shared" si="27"/>
        <v/>
      </c>
      <c r="S290" s="122" t="str">
        <f t="shared" si="28"/>
        <v/>
      </c>
      <c r="T290" s="130" t="str">
        <f t="shared" si="29"/>
        <v/>
      </c>
    </row>
    <row r="291" spans="1:20" x14ac:dyDescent="0.3">
      <c r="A291" s="325" t="s">
        <v>432</v>
      </c>
      <c r="B291" s="355" t="s">
        <v>509</v>
      </c>
      <c r="C291" s="355">
        <v>1112</v>
      </c>
      <c r="D291" s="356">
        <v>956</v>
      </c>
      <c r="E291" s="355">
        <v>726</v>
      </c>
      <c r="F291" s="333">
        <v>65.3</v>
      </c>
      <c r="G291" s="333">
        <v>6</v>
      </c>
      <c r="H291" s="333">
        <v>75.900000000000006</v>
      </c>
      <c r="I291" s="333">
        <v>5.8</v>
      </c>
      <c r="J291" s="356">
        <v>666</v>
      </c>
      <c r="K291" s="333">
        <v>59.9</v>
      </c>
      <c r="L291" s="333">
        <v>6.1</v>
      </c>
      <c r="M291" s="334">
        <v>69.7</v>
      </c>
      <c r="N291" s="333">
        <v>6.2</v>
      </c>
      <c r="O291" s="357" t="str">
        <f t="shared" si="24"/>
        <v/>
      </c>
      <c r="P291" s="122" t="str">
        <f t="shared" si="25"/>
        <v/>
      </c>
      <c r="Q291" s="122" t="str">
        <f t="shared" si="26"/>
        <v/>
      </c>
      <c r="R291" s="340" t="str">
        <f t="shared" si="27"/>
        <v/>
      </c>
      <c r="S291" s="122" t="str">
        <f t="shared" si="28"/>
        <v/>
      </c>
      <c r="T291" s="130" t="str">
        <f t="shared" si="29"/>
        <v/>
      </c>
    </row>
    <row r="292" spans="1:20" x14ac:dyDescent="0.3">
      <c r="A292" s="325" t="s">
        <v>432</v>
      </c>
      <c r="B292" s="355" t="s">
        <v>510</v>
      </c>
      <c r="C292" s="355">
        <v>1078</v>
      </c>
      <c r="D292" s="356">
        <v>925</v>
      </c>
      <c r="E292" s="355">
        <v>732</v>
      </c>
      <c r="F292" s="333">
        <v>67.900000000000006</v>
      </c>
      <c r="G292" s="333">
        <v>5.9</v>
      </c>
      <c r="H292" s="333">
        <v>79.099999999999994</v>
      </c>
      <c r="I292" s="333">
        <v>5.6</v>
      </c>
      <c r="J292" s="356">
        <v>671</v>
      </c>
      <c r="K292" s="333">
        <v>62.2</v>
      </c>
      <c r="L292" s="333">
        <v>6.2</v>
      </c>
      <c r="M292" s="334">
        <v>72.5</v>
      </c>
      <c r="N292" s="333">
        <v>6.1</v>
      </c>
      <c r="O292" s="357" t="str">
        <f t="shared" si="24"/>
        <v/>
      </c>
      <c r="P292" s="122" t="str">
        <f t="shared" si="25"/>
        <v/>
      </c>
      <c r="Q292" s="122" t="str">
        <f t="shared" si="26"/>
        <v/>
      </c>
      <c r="R292" s="340" t="str">
        <f t="shared" si="27"/>
        <v/>
      </c>
      <c r="S292" s="122" t="str">
        <f t="shared" si="28"/>
        <v/>
      </c>
      <c r="T292" s="130" t="str">
        <f t="shared" si="29"/>
        <v/>
      </c>
    </row>
    <row r="293" spans="1:20" x14ac:dyDescent="0.3">
      <c r="A293" s="325" t="s">
        <v>432</v>
      </c>
      <c r="B293" s="355" t="s">
        <v>511</v>
      </c>
      <c r="C293" s="355">
        <v>2176</v>
      </c>
      <c r="D293" s="356">
        <v>2084</v>
      </c>
      <c r="E293" s="355">
        <v>1609</v>
      </c>
      <c r="F293" s="333">
        <v>74</v>
      </c>
      <c r="G293" s="333">
        <v>3.9</v>
      </c>
      <c r="H293" s="333">
        <v>77.2</v>
      </c>
      <c r="I293" s="333">
        <v>3.8</v>
      </c>
      <c r="J293" s="356">
        <v>1570</v>
      </c>
      <c r="K293" s="333">
        <v>72.2</v>
      </c>
      <c r="L293" s="333">
        <v>4</v>
      </c>
      <c r="M293" s="334">
        <v>75.3</v>
      </c>
      <c r="N293" s="333">
        <v>3.9</v>
      </c>
      <c r="O293" s="357" t="str">
        <f t="shared" si="24"/>
        <v/>
      </c>
      <c r="P293" s="122" t="str">
        <f t="shared" si="25"/>
        <v/>
      </c>
      <c r="Q293" s="122" t="str">
        <f t="shared" si="26"/>
        <v/>
      </c>
      <c r="R293" s="340" t="str">
        <f t="shared" si="27"/>
        <v/>
      </c>
      <c r="S293" s="122" t="str">
        <f t="shared" si="28"/>
        <v/>
      </c>
      <c r="T293" s="130" t="str">
        <f t="shared" si="29"/>
        <v/>
      </c>
    </row>
    <row r="294" spans="1:20" x14ac:dyDescent="0.3">
      <c r="A294" s="325" t="s">
        <v>432</v>
      </c>
      <c r="B294" s="355" t="s">
        <v>512</v>
      </c>
      <c r="C294" s="355">
        <v>1385</v>
      </c>
      <c r="D294" s="356">
        <v>1341</v>
      </c>
      <c r="E294" s="355">
        <v>1069</v>
      </c>
      <c r="F294" s="333">
        <v>77.2</v>
      </c>
      <c r="G294" s="333">
        <v>4.7</v>
      </c>
      <c r="H294" s="333">
        <v>79.7</v>
      </c>
      <c r="I294" s="333">
        <v>4.5999999999999996</v>
      </c>
      <c r="J294" s="356">
        <v>1022</v>
      </c>
      <c r="K294" s="333">
        <v>73.8</v>
      </c>
      <c r="L294" s="333">
        <v>4.9000000000000004</v>
      </c>
      <c r="M294" s="334">
        <v>76.2</v>
      </c>
      <c r="N294" s="333">
        <v>4.9000000000000004</v>
      </c>
      <c r="O294" s="357" t="str">
        <f t="shared" si="24"/>
        <v/>
      </c>
      <c r="P294" s="122" t="str">
        <f t="shared" si="25"/>
        <v/>
      </c>
      <c r="Q294" s="122" t="str">
        <f t="shared" si="26"/>
        <v/>
      </c>
      <c r="R294" s="340" t="str">
        <f t="shared" si="27"/>
        <v/>
      </c>
      <c r="S294" s="122" t="str">
        <f t="shared" si="28"/>
        <v/>
      </c>
      <c r="T294" s="130" t="str">
        <f t="shared" si="29"/>
        <v/>
      </c>
    </row>
    <row r="295" spans="1:20" x14ac:dyDescent="0.3">
      <c r="A295" s="325" t="s">
        <v>492</v>
      </c>
      <c r="B295" s="355" t="s">
        <v>431</v>
      </c>
      <c r="C295" s="355">
        <v>5993</v>
      </c>
      <c r="D295" s="356">
        <v>5389</v>
      </c>
      <c r="E295" s="355">
        <v>4029</v>
      </c>
      <c r="F295" s="333">
        <v>67.2</v>
      </c>
      <c r="G295" s="333">
        <v>2.5</v>
      </c>
      <c r="H295" s="333">
        <v>74.8</v>
      </c>
      <c r="I295" s="333">
        <v>2.4</v>
      </c>
      <c r="J295" s="356">
        <v>3854</v>
      </c>
      <c r="K295" s="333">
        <v>64.3</v>
      </c>
      <c r="L295" s="333">
        <v>2.6</v>
      </c>
      <c r="M295" s="334">
        <v>71.5</v>
      </c>
      <c r="N295" s="333">
        <v>2.5</v>
      </c>
      <c r="O295" s="357">
        <f t="shared" si="24"/>
        <v>0.71499999999999997</v>
      </c>
      <c r="P295" s="122">
        <f t="shared" si="25"/>
        <v>0.73542692939244658</v>
      </c>
      <c r="Q295" s="122">
        <f t="shared" si="26"/>
        <v>0.52400000000000002</v>
      </c>
      <c r="R295" s="340">
        <f t="shared" si="27"/>
        <v>0.52400000000000002</v>
      </c>
      <c r="S295" s="122">
        <f t="shared" si="28"/>
        <v>0.71251130337705837</v>
      </c>
      <c r="T295" s="130" t="str">
        <f t="shared" si="29"/>
        <v>Washington</v>
      </c>
    </row>
    <row r="296" spans="1:20" x14ac:dyDescent="0.3">
      <c r="A296" s="325" t="s">
        <v>432</v>
      </c>
      <c r="B296" s="355" t="s">
        <v>508</v>
      </c>
      <c r="C296" s="355">
        <v>556</v>
      </c>
      <c r="D296" s="356">
        <v>516</v>
      </c>
      <c r="E296" s="355">
        <v>287</v>
      </c>
      <c r="F296" s="333">
        <v>51.6</v>
      </c>
      <c r="G296" s="333">
        <v>8.8000000000000007</v>
      </c>
      <c r="H296" s="333">
        <v>55.6</v>
      </c>
      <c r="I296" s="333">
        <v>9.1</v>
      </c>
      <c r="J296" s="356">
        <v>271</v>
      </c>
      <c r="K296" s="333">
        <v>48.6</v>
      </c>
      <c r="L296" s="333">
        <v>8.8000000000000007</v>
      </c>
      <c r="M296" s="334">
        <v>52.4</v>
      </c>
      <c r="N296" s="333">
        <v>9.1</v>
      </c>
      <c r="O296" s="357" t="str">
        <f t="shared" si="24"/>
        <v/>
      </c>
      <c r="P296" s="122" t="str">
        <f t="shared" si="25"/>
        <v/>
      </c>
      <c r="Q296" s="122" t="str">
        <f t="shared" si="26"/>
        <v/>
      </c>
      <c r="R296" s="340" t="str">
        <f t="shared" si="27"/>
        <v/>
      </c>
      <c r="S296" s="122" t="str">
        <f t="shared" si="28"/>
        <v/>
      </c>
      <c r="T296" s="130" t="str">
        <f t="shared" si="29"/>
        <v/>
      </c>
    </row>
    <row r="297" spans="1:20" x14ac:dyDescent="0.3">
      <c r="A297" s="325" t="s">
        <v>432</v>
      </c>
      <c r="B297" s="355" t="s">
        <v>509</v>
      </c>
      <c r="C297" s="355">
        <v>1169</v>
      </c>
      <c r="D297" s="356">
        <v>989</v>
      </c>
      <c r="E297" s="355">
        <v>697</v>
      </c>
      <c r="F297" s="333">
        <v>59.6</v>
      </c>
      <c r="G297" s="333">
        <v>5.9</v>
      </c>
      <c r="H297" s="333">
        <v>70.5</v>
      </c>
      <c r="I297" s="333">
        <v>6</v>
      </c>
      <c r="J297" s="356">
        <v>654</v>
      </c>
      <c r="K297" s="333">
        <v>56</v>
      </c>
      <c r="L297" s="333">
        <v>6</v>
      </c>
      <c r="M297" s="334">
        <v>66.099999999999994</v>
      </c>
      <c r="N297" s="333">
        <v>6.2</v>
      </c>
      <c r="O297" s="357" t="str">
        <f t="shared" si="24"/>
        <v/>
      </c>
      <c r="P297" s="122" t="str">
        <f t="shared" si="25"/>
        <v/>
      </c>
      <c r="Q297" s="122" t="str">
        <f t="shared" si="26"/>
        <v/>
      </c>
      <c r="R297" s="340" t="str">
        <f t="shared" si="27"/>
        <v/>
      </c>
      <c r="S297" s="122" t="str">
        <f t="shared" si="28"/>
        <v/>
      </c>
      <c r="T297" s="130" t="str">
        <f t="shared" si="29"/>
        <v/>
      </c>
    </row>
    <row r="298" spans="1:20" x14ac:dyDescent="0.3">
      <c r="A298" s="325" t="s">
        <v>432</v>
      </c>
      <c r="B298" s="355" t="s">
        <v>510</v>
      </c>
      <c r="C298" s="355">
        <v>1148</v>
      </c>
      <c r="D298" s="356">
        <v>983</v>
      </c>
      <c r="E298" s="355">
        <v>739</v>
      </c>
      <c r="F298" s="333">
        <v>64.400000000000006</v>
      </c>
      <c r="G298" s="333">
        <v>5.9</v>
      </c>
      <c r="H298" s="333">
        <v>75.099999999999994</v>
      </c>
      <c r="I298" s="333">
        <v>5.7</v>
      </c>
      <c r="J298" s="356">
        <v>698</v>
      </c>
      <c r="K298" s="333">
        <v>60.8</v>
      </c>
      <c r="L298" s="333">
        <v>6</v>
      </c>
      <c r="M298" s="334">
        <v>71</v>
      </c>
      <c r="N298" s="333">
        <v>6</v>
      </c>
      <c r="O298" s="357" t="str">
        <f t="shared" si="24"/>
        <v/>
      </c>
      <c r="P298" s="122" t="str">
        <f t="shared" si="25"/>
        <v/>
      </c>
      <c r="Q298" s="122" t="str">
        <f t="shared" si="26"/>
        <v/>
      </c>
      <c r="R298" s="340" t="str">
        <f t="shared" si="27"/>
        <v/>
      </c>
      <c r="S298" s="122" t="str">
        <f t="shared" si="28"/>
        <v/>
      </c>
      <c r="T298" s="130" t="str">
        <f t="shared" si="29"/>
        <v/>
      </c>
    </row>
    <row r="299" spans="1:20" x14ac:dyDescent="0.3">
      <c r="A299" s="325" t="s">
        <v>432</v>
      </c>
      <c r="B299" s="355" t="s">
        <v>511</v>
      </c>
      <c r="C299" s="355">
        <v>1828</v>
      </c>
      <c r="D299" s="356">
        <v>1650</v>
      </c>
      <c r="E299" s="355">
        <v>1319</v>
      </c>
      <c r="F299" s="333">
        <v>72.2</v>
      </c>
      <c r="G299" s="333">
        <v>4.3</v>
      </c>
      <c r="H299" s="333">
        <v>79.900000000000006</v>
      </c>
      <c r="I299" s="333">
        <v>4.0999999999999996</v>
      </c>
      <c r="J299" s="356">
        <v>1264</v>
      </c>
      <c r="K299" s="333">
        <v>69.099999999999994</v>
      </c>
      <c r="L299" s="333">
        <v>4.5</v>
      </c>
      <c r="M299" s="334">
        <v>76.599999999999994</v>
      </c>
      <c r="N299" s="333">
        <v>4.3</v>
      </c>
      <c r="O299" s="357" t="str">
        <f t="shared" si="24"/>
        <v/>
      </c>
      <c r="P299" s="122" t="str">
        <f t="shared" si="25"/>
        <v/>
      </c>
      <c r="Q299" s="122" t="str">
        <f t="shared" si="26"/>
        <v/>
      </c>
      <c r="R299" s="340" t="str">
        <f t="shared" si="27"/>
        <v/>
      </c>
      <c r="S299" s="122" t="str">
        <f t="shared" si="28"/>
        <v/>
      </c>
      <c r="T299" s="130" t="str">
        <f t="shared" si="29"/>
        <v/>
      </c>
    </row>
    <row r="300" spans="1:20" x14ac:dyDescent="0.3">
      <c r="A300" s="325" t="s">
        <v>432</v>
      </c>
      <c r="B300" s="355" t="s">
        <v>512</v>
      </c>
      <c r="C300" s="355">
        <v>1292</v>
      </c>
      <c r="D300" s="356">
        <v>1250</v>
      </c>
      <c r="E300" s="355">
        <v>987</v>
      </c>
      <c r="F300" s="333">
        <v>76.400000000000006</v>
      </c>
      <c r="G300" s="333">
        <v>4.9000000000000004</v>
      </c>
      <c r="H300" s="333">
        <v>79</v>
      </c>
      <c r="I300" s="333">
        <v>4.8</v>
      </c>
      <c r="J300" s="356">
        <v>967</v>
      </c>
      <c r="K300" s="333">
        <v>74.8</v>
      </c>
      <c r="L300" s="333">
        <v>5</v>
      </c>
      <c r="M300" s="334">
        <v>77.3</v>
      </c>
      <c r="N300" s="333">
        <v>4.9000000000000004</v>
      </c>
      <c r="O300" s="357" t="str">
        <f t="shared" si="24"/>
        <v/>
      </c>
      <c r="P300" s="122" t="str">
        <f t="shared" si="25"/>
        <v/>
      </c>
      <c r="Q300" s="122" t="str">
        <f t="shared" si="26"/>
        <v/>
      </c>
      <c r="R300" s="340" t="str">
        <f t="shared" si="27"/>
        <v/>
      </c>
      <c r="S300" s="122" t="str">
        <f t="shared" si="28"/>
        <v/>
      </c>
      <c r="T300" s="130" t="str">
        <f t="shared" si="29"/>
        <v/>
      </c>
    </row>
    <row r="301" spans="1:20" x14ac:dyDescent="0.3">
      <c r="A301" s="325" t="s">
        <v>494</v>
      </c>
      <c r="B301" s="355" t="s">
        <v>431</v>
      </c>
      <c r="C301" s="355">
        <v>1397</v>
      </c>
      <c r="D301" s="356">
        <v>1379</v>
      </c>
      <c r="E301" s="355">
        <v>928</v>
      </c>
      <c r="F301" s="333">
        <v>66.400000000000006</v>
      </c>
      <c r="G301" s="333">
        <v>3.4</v>
      </c>
      <c r="H301" s="333">
        <v>67.3</v>
      </c>
      <c r="I301" s="333">
        <v>3.4</v>
      </c>
      <c r="J301" s="356">
        <v>773</v>
      </c>
      <c r="K301" s="333">
        <v>55.3</v>
      </c>
      <c r="L301" s="333">
        <v>3.6</v>
      </c>
      <c r="M301" s="334">
        <v>56.1</v>
      </c>
      <c r="N301" s="333">
        <v>3.6</v>
      </c>
      <c r="O301" s="357">
        <f t="shared" si="24"/>
        <v>0.56100000000000005</v>
      </c>
      <c r="P301" s="122">
        <f t="shared" si="25"/>
        <v>0.58646003262642743</v>
      </c>
      <c r="Q301" s="122">
        <f t="shared" si="26"/>
        <v>0.34600000000000003</v>
      </c>
      <c r="R301" s="340">
        <f t="shared" si="27"/>
        <v>0.34600000000000003</v>
      </c>
      <c r="S301" s="122">
        <f t="shared" si="28"/>
        <v>0.58998052851182203</v>
      </c>
      <c r="T301" s="130" t="str">
        <f t="shared" si="29"/>
        <v>West Virginia</v>
      </c>
    </row>
    <row r="302" spans="1:20" x14ac:dyDescent="0.3">
      <c r="A302" s="325" t="s">
        <v>432</v>
      </c>
      <c r="B302" s="355" t="s">
        <v>508</v>
      </c>
      <c r="C302" s="355">
        <v>155</v>
      </c>
      <c r="D302" s="356">
        <v>153</v>
      </c>
      <c r="E302" s="355">
        <v>71</v>
      </c>
      <c r="F302" s="333">
        <v>46.1</v>
      </c>
      <c r="G302" s="333">
        <v>10.8</v>
      </c>
      <c r="H302" s="333">
        <v>46.7</v>
      </c>
      <c r="I302" s="333">
        <v>10.9</v>
      </c>
      <c r="J302" s="356">
        <v>53</v>
      </c>
      <c r="K302" s="333">
        <v>34.200000000000003</v>
      </c>
      <c r="L302" s="333">
        <v>10.3</v>
      </c>
      <c r="M302" s="334">
        <v>34.6</v>
      </c>
      <c r="N302" s="333">
        <v>10.4</v>
      </c>
      <c r="O302" s="357" t="str">
        <f t="shared" si="24"/>
        <v/>
      </c>
      <c r="P302" s="122" t="str">
        <f t="shared" si="25"/>
        <v/>
      </c>
      <c r="Q302" s="122" t="str">
        <f t="shared" si="26"/>
        <v/>
      </c>
      <c r="R302" s="340" t="str">
        <f t="shared" si="27"/>
        <v/>
      </c>
      <c r="S302" s="122" t="str">
        <f t="shared" si="28"/>
        <v/>
      </c>
      <c r="T302" s="130" t="str">
        <f t="shared" si="29"/>
        <v/>
      </c>
    </row>
    <row r="303" spans="1:20" x14ac:dyDescent="0.3">
      <c r="A303" s="325" t="s">
        <v>432</v>
      </c>
      <c r="B303" s="355" t="s">
        <v>509</v>
      </c>
      <c r="C303" s="355">
        <v>195</v>
      </c>
      <c r="D303" s="356">
        <v>191</v>
      </c>
      <c r="E303" s="355">
        <v>117</v>
      </c>
      <c r="F303" s="333">
        <v>60.1</v>
      </c>
      <c r="G303" s="333">
        <v>9.5</v>
      </c>
      <c r="H303" s="333">
        <v>61.3</v>
      </c>
      <c r="I303" s="333">
        <v>9.5</v>
      </c>
      <c r="J303" s="356">
        <v>79</v>
      </c>
      <c r="K303" s="333">
        <v>40.700000000000003</v>
      </c>
      <c r="L303" s="333">
        <v>9.5</v>
      </c>
      <c r="M303" s="334">
        <v>41.5</v>
      </c>
      <c r="N303" s="333">
        <v>9.6</v>
      </c>
      <c r="O303" s="357" t="str">
        <f t="shared" si="24"/>
        <v/>
      </c>
      <c r="P303" s="122" t="str">
        <f t="shared" si="25"/>
        <v/>
      </c>
      <c r="Q303" s="122" t="str">
        <f t="shared" si="26"/>
        <v/>
      </c>
      <c r="R303" s="340" t="str">
        <f t="shared" si="27"/>
        <v/>
      </c>
      <c r="S303" s="122" t="str">
        <f t="shared" si="28"/>
        <v/>
      </c>
      <c r="T303" s="130" t="str">
        <f t="shared" si="29"/>
        <v/>
      </c>
    </row>
    <row r="304" spans="1:20" x14ac:dyDescent="0.3">
      <c r="A304" s="325" t="s">
        <v>432</v>
      </c>
      <c r="B304" s="355" t="s">
        <v>510</v>
      </c>
      <c r="C304" s="355">
        <v>213</v>
      </c>
      <c r="D304" s="356">
        <v>209</v>
      </c>
      <c r="E304" s="355">
        <v>144</v>
      </c>
      <c r="F304" s="333">
        <v>67.599999999999994</v>
      </c>
      <c r="G304" s="333">
        <v>8.6999999999999993</v>
      </c>
      <c r="H304" s="333">
        <v>68.7</v>
      </c>
      <c r="I304" s="333">
        <v>8.6999999999999993</v>
      </c>
      <c r="J304" s="356">
        <v>119</v>
      </c>
      <c r="K304" s="333">
        <v>56.2</v>
      </c>
      <c r="L304" s="333">
        <v>9.1999999999999993</v>
      </c>
      <c r="M304" s="334">
        <v>57.1</v>
      </c>
      <c r="N304" s="333">
        <v>9.3000000000000007</v>
      </c>
      <c r="O304" s="357" t="str">
        <f t="shared" si="24"/>
        <v/>
      </c>
      <c r="P304" s="122" t="str">
        <f t="shared" si="25"/>
        <v/>
      </c>
      <c r="Q304" s="122" t="str">
        <f t="shared" si="26"/>
        <v/>
      </c>
      <c r="R304" s="340" t="str">
        <f t="shared" si="27"/>
        <v/>
      </c>
      <c r="S304" s="122" t="str">
        <f t="shared" si="28"/>
        <v/>
      </c>
      <c r="T304" s="130" t="str">
        <f t="shared" si="29"/>
        <v/>
      </c>
    </row>
    <row r="305" spans="1:20" x14ac:dyDescent="0.3">
      <c r="A305" s="325" t="s">
        <v>432</v>
      </c>
      <c r="B305" s="355" t="s">
        <v>511</v>
      </c>
      <c r="C305" s="355">
        <v>471</v>
      </c>
      <c r="D305" s="356">
        <v>462</v>
      </c>
      <c r="E305" s="355">
        <v>319</v>
      </c>
      <c r="F305" s="333">
        <v>67.900000000000006</v>
      </c>
      <c r="G305" s="333">
        <v>5.8</v>
      </c>
      <c r="H305" s="333">
        <v>69.099999999999994</v>
      </c>
      <c r="I305" s="333">
        <v>5.8</v>
      </c>
      <c r="J305" s="356">
        <v>274</v>
      </c>
      <c r="K305" s="333">
        <v>58.3</v>
      </c>
      <c r="L305" s="333">
        <v>6.2</v>
      </c>
      <c r="M305" s="334">
        <v>59.3</v>
      </c>
      <c r="N305" s="333">
        <v>6.2</v>
      </c>
      <c r="O305" s="357" t="str">
        <f t="shared" si="24"/>
        <v/>
      </c>
      <c r="P305" s="122" t="str">
        <f t="shared" si="25"/>
        <v/>
      </c>
      <c r="Q305" s="122" t="str">
        <f t="shared" si="26"/>
        <v/>
      </c>
      <c r="R305" s="340" t="str">
        <f t="shared" si="27"/>
        <v/>
      </c>
      <c r="S305" s="122" t="str">
        <f t="shared" si="28"/>
        <v/>
      </c>
      <c r="T305" s="130" t="str">
        <f t="shared" si="29"/>
        <v/>
      </c>
    </row>
    <row r="306" spans="1:20" x14ac:dyDescent="0.3">
      <c r="A306" s="325" t="s">
        <v>432</v>
      </c>
      <c r="B306" s="355" t="s">
        <v>512</v>
      </c>
      <c r="C306" s="355">
        <v>365</v>
      </c>
      <c r="D306" s="356">
        <v>364</v>
      </c>
      <c r="E306" s="355">
        <v>276</v>
      </c>
      <c r="F306" s="333">
        <v>75.7</v>
      </c>
      <c r="G306" s="333">
        <v>6.1</v>
      </c>
      <c r="H306" s="333">
        <v>75.900000000000006</v>
      </c>
      <c r="I306" s="333">
        <v>6.1</v>
      </c>
      <c r="J306" s="356">
        <v>247</v>
      </c>
      <c r="K306" s="333">
        <v>67.8</v>
      </c>
      <c r="L306" s="333">
        <v>6.6</v>
      </c>
      <c r="M306" s="334">
        <v>68</v>
      </c>
      <c r="N306" s="333">
        <v>6.6</v>
      </c>
      <c r="O306" s="357" t="str">
        <f t="shared" si="24"/>
        <v/>
      </c>
      <c r="P306" s="122" t="str">
        <f t="shared" si="25"/>
        <v/>
      </c>
      <c r="Q306" s="122" t="str">
        <f t="shared" si="26"/>
        <v/>
      </c>
      <c r="R306" s="340" t="str">
        <f t="shared" si="27"/>
        <v/>
      </c>
      <c r="S306" s="122" t="str">
        <f t="shared" si="28"/>
        <v/>
      </c>
      <c r="T306" s="130" t="str">
        <f t="shared" si="29"/>
        <v/>
      </c>
    </row>
    <row r="307" spans="1:20" x14ac:dyDescent="0.3">
      <c r="A307" s="325" t="s">
        <v>495</v>
      </c>
      <c r="B307" s="355" t="s">
        <v>431</v>
      </c>
      <c r="C307" s="355">
        <v>4538</v>
      </c>
      <c r="D307" s="356">
        <v>4421</v>
      </c>
      <c r="E307" s="355">
        <v>3391</v>
      </c>
      <c r="F307" s="333">
        <v>74.7</v>
      </c>
      <c r="G307" s="333">
        <v>2.7</v>
      </c>
      <c r="H307" s="333">
        <v>76.7</v>
      </c>
      <c r="I307" s="333">
        <v>2.6</v>
      </c>
      <c r="J307" s="356">
        <v>3253</v>
      </c>
      <c r="K307" s="333">
        <v>71.7</v>
      </c>
      <c r="L307" s="333">
        <v>2.8</v>
      </c>
      <c r="M307" s="334">
        <v>73.599999999999994</v>
      </c>
      <c r="N307" s="333">
        <v>2.7</v>
      </c>
      <c r="O307" s="357">
        <f t="shared" si="24"/>
        <v>0.73599999999999999</v>
      </c>
      <c r="P307" s="122">
        <f t="shared" si="25"/>
        <v>0.76222684703433918</v>
      </c>
      <c r="Q307" s="122">
        <f t="shared" si="26"/>
        <v>0.56000000000000005</v>
      </c>
      <c r="R307" s="340">
        <f t="shared" si="27"/>
        <v>0.56000000000000005</v>
      </c>
      <c r="S307" s="122">
        <f t="shared" si="28"/>
        <v>0.73468941979522195</v>
      </c>
      <c r="T307" s="130" t="str">
        <f t="shared" si="29"/>
        <v>Wisconsin</v>
      </c>
    </row>
    <row r="308" spans="1:20" x14ac:dyDescent="0.3">
      <c r="A308" s="325" t="s">
        <v>432</v>
      </c>
      <c r="B308" s="355" t="s">
        <v>508</v>
      </c>
      <c r="C308" s="355">
        <v>581</v>
      </c>
      <c r="D308" s="356">
        <v>577</v>
      </c>
      <c r="E308" s="355">
        <v>333</v>
      </c>
      <c r="F308" s="333">
        <v>57.4</v>
      </c>
      <c r="G308" s="333">
        <v>8.5</v>
      </c>
      <c r="H308" s="333">
        <v>57.8</v>
      </c>
      <c r="I308" s="333">
        <v>8.5</v>
      </c>
      <c r="J308" s="356">
        <v>323</v>
      </c>
      <c r="K308" s="333">
        <v>55.6</v>
      </c>
      <c r="L308" s="333">
        <v>8.5</v>
      </c>
      <c r="M308" s="334">
        <v>56</v>
      </c>
      <c r="N308" s="333">
        <v>8.5</v>
      </c>
      <c r="O308" s="357" t="str">
        <f t="shared" si="24"/>
        <v/>
      </c>
      <c r="P308" s="122" t="str">
        <f t="shared" si="25"/>
        <v/>
      </c>
      <c r="Q308" s="122" t="str">
        <f t="shared" si="26"/>
        <v/>
      </c>
      <c r="R308" s="340" t="str">
        <f t="shared" si="27"/>
        <v/>
      </c>
      <c r="S308" s="122" t="str">
        <f t="shared" si="28"/>
        <v/>
      </c>
      <c r="T308" s="130" t="str">
        <f t="shared" si="29"/>
        <v/>
      </c>
    </row>
    <row r="309" spans="1:20" x14ac:dyDescent="0.3">
      <c r="A309" s="325" t="s">
        <v>432</v>
      </c>
      <c r="B309" s="355" t="s">
        <v>509</v>
      </c>
      <c r="C309" s="355">
        <v>762</v>
      </c>
      <c r="D309" s="356">
        <v>714</v>
      </c>
      <c r="E309" s="355">
        <v>582</v>
      </c>
      <c r="F309" s="333">
        <v>76.400000000000006</v>
      </c>
      <c r="G309" s="333">
        <v>6.3</v>
      </c>
      <c r="H309" s="333">
        <v>81.5</v>
      </c>
      <c r="I309" s="333">
        <v>6</v>
      </c>
      <c r="J309" s="356">
        <v>557</v>
      </c>
      <c r="K309" s="333">
        <v>73.099999999999994</v>
      </c>
      <c r="L309" s="333">
        <v>6.6</v>
      </c>
      <c r="M309" s="334">
        <v>78</v>
      </c>
      <c r="N309" s="333">
        <v>6.4</v>
      </c>
      <c r="O309" s="357" t="str">
        <f t="shared" si="24"/>
        <v/>
      </c>
      <c r="P309" s="122" t="str">
        <f t="shared" si="25"/>
        <v/>
      </c>
      <c r="Q309" s="122" t="str">
        <f t="shared" si="26"/>
        <v/>
      </c>
      <c r="R309" s="340" t="str">
        <f t="shared" si="27"/>
        <v/>
      </c>
      <c r="S309" s="122" t="str">
        <f t="shared" si="28"/>
        <v/>
      </c>
      <c r="T309" s="130" t="str">
        <f t="shared" si="29"/>
        <v/>
      </c>
    </row>
    <row r="310" spans="1:20" x14ac:dyDescent="0.3">
      <c r="A310" s="325" t="s">
        <v>432</v>
      </c>
      <c r="B310" s="355" t="s">
        <v>510</v>
      </c>
      <c r="C310" s="355">
        <v>650</v>
      </c>
      <c r="D310" s="356">
        <v>617</v>
      </c>
      <c r="E310" s="355">
        <v>437</v>
      </c>
      <c r="F310" s="333">
        <v>67.2</v>
      </c>
      <c r="G310" s="333">
        <v>7.6</v>
      </c>
      <c r="H310" s="333">
        <v>70.8</v>
      </c>
      <c r="I310" s="333">
        <v>7.5</v>
      </c>
      <c r="J310" s="356">
        <v>426</v>
      </c>
      <c r="K310" s="333">
        <v>65.5</v>
      </c>
      <c r="L310" s="333">
        <v>7.7</v>
      </c>
      <c r="M310" s="334">
        <v>69.099999999999994</v>
      </c>
      <c r="N310" s="333">
        <v>7.7</v>
      </c>
      <c r="O310" s="357" t="str">
        <f t="shared" si="24"/>
        <v/>
      </c>
      <c r="P310" s="122" t="str">
        <f t="shared" si="25"/>
        <v/>
      </c>
      <c r="Q310" s="122" t="str">
        <f t="shared" si="26"/>
        <v/>
      </c>
      <c r="R310" s="340" t="str">
        <f t="shared" si="27"/>
        <v/>
      </c>
      <c r="S310" s="122" t="str">
        <f t="shared" si="28"/>
        <v/>
      </c>
      <c r="T310" s="130" t="str">
        <f t="shared" si="29"/>
        <v/>
      </c>
    </row>
    <row r="311" spans="1:20" x14ac:dyDescent="0.3">
      <c r="A311" s="325" t="s">
        <v>432</v>
      </c>
      <c r="B311" s="355" t="s">
        <v>511</v>
      </c>
      <c r="C311" s="355">
        <v>1604</v>
      </c>
      <c r="D311" s="356">
        <v>1572</v>
      </c>
      <c r="E311" s="355">
        <v>1241</v>
      </c>
      <c r="F311" s="333">
        <v>77.400000000000006</v>
      </c>
      <c r="G311" s="333">
        <v>4.3</v>
      </c>
      <c r="H311" s="333">
        <v>79</v>
      </c>
      <c r="I311" s="333">
        <v>4.2</v>
      </c>
      <c r="J311" s="356">
        <v>1171</v>
      </c>
      <c r="K311" s="333">
        <v>73</v>
      </c>
      <c r="L311" s="333">
        <v>4.5999999999999996</v>
      </c>
      <c r="M311" s="334">
        <v>74.5</v>
      </c>
      <c r="N311" s="333">
        <v>4.5</v>
      </c>
      <c r="O311" s="357" t="str">
        <f t="shared" si="24"/>
        <v/>
      </c>
      <c r="P311" s="122" t="str">
        <f t="shared" si="25"/>
        <v/>
      </c>
      <c r="Q311" s="122" t="str">
        <f t="shared" si="26"/>
        <v/>
      </c>
      <c r="R311" s="340" t="str">
        <f t="shared" si="27"/>
        <v/>
      </c>
      <c r="S311" s="122" t="str">
        <f t="shared" si="28"/>
        <v/>
      </c>
      <c r="T311" s="130" t="str">
        <f t="shared" si="29"/>
        <v/>
      </c>
    </row>
    <row r="312" spans="1:20" x14ac:dyDescent="0.3">
      <c r="A312" s="325" t="s">
        <v>432</v>
      </c>
      <c r="B312" s="355" t="s">
        <v>512</v>
      </c>
      <c r="C312" s="355">
        <v>941</v>
      </c>
      <c r="D312" s="356">
        <v>941</v>
      </c>
      <c r="E312" s="355">
        <v>797</v>
      </c>
      <c r="F312" s="333">
        <v>84.8</v>
      </c>
      <c r="G312" s="333">
        <v>4.8</v>
      </c>
      <c r="H312" s="333">
        <v>84.8</v>
      </c>
      <c r="I312" s="333">
        <v>4.8</v>
      </c>
      <c r="J312" s="356">
        <v>776</v>
      </c>
      <c r="K312" s="333">
        <v>82.4</v>
      </c>
      <c r="L312" s="333">
        <v>5.0999999999999996</v>
      </c>
      <c r="M312" s="334">
        <v>82.4</v>
      </c>
      <c r="N312" s="333">
        <v>5.0999999999999996</v>
      </c>
      <c r="O312" s="357" t="str">
        <f t="shared" si="24"/>
        <v/>
      </c>
      <c r="P312" s="122" t="str">
        <f t="shared" si="25"/>
        <v/>
      </c>
      <c r="Q312" s="122" t="str">
        <f t="shared" si="26"/>
        <v/>
      </c>
      <c r="R312" s="340" t="str">
        <f t="shared" si="27"/>
        <v/>
      </c>
      <c r="S312" s="122" t="str">
        <f t="shared" si="28"/>
        <v/>
      </c>
      <c r="T312" s="130" t="str">
        <f t="shared" si="29"/>
        <v/>
      </c>
    </row>
    <row r="313" spans="1:20" x14ac:dyDescent="0.3">
      <c r="A313" s="325" t="s">
        <v>496</v>
      </c>
      <c r="B313" s="355" t="s">
        <v>431</v>
      </c>
      <c r="C313" s="355">
        <v>436</v>
      </c>
      <c r="D313" s="356">
        <v>427</v>
      </c>
      <c r="E313" s="355">
        <v>296</v>
      </c>
      <c r="F313" s="333">
        <v>67.900000000000006</v>
      </c>
      <c r="G313" s="333">
        <v>3.4</v>
      </c>
      <c r="H313" s="333">
        <v>69.3</v>
      </c>
      <c r="I313" s="333">
        <v>3.4</v>
      </c>
      <c r="J313" s="356">
        <v>280</v>
      </c>
      <c r="K313" s="333">
        <v>64.099999999999994</v>
      </c>
      <c r="L313" s="333">
        <v>3.5</v>
      </c>
      <c r="M313" s="334">
        <v>65.5</v>
      </c>
      <c r="N313" s="333">
        <v>3.5</v>
      </c>
      <c r="O313" s="357">
        <f t="shared" si="24"/>
        <v>0.65500000000000003</v>
      </c>
      <c r="P313" s="122">
        <f t="shared" si="25"/>
        <v>0.67553191489361697</v>
      </c>
      <c r="Q313" s="122" t="str">
        <f t="shared" si="26"/>
        <v>B</v>
      </c>
      <c r="R313" s="340">
        <f t="shared" si="27"/>
        <v>0.49019607843137253</v>
      </c>
      <c r="S313" s="122">
        <f t="shared" si="28"/>
        <v>0.72564458854407909</v>
      </c>
      <c r="T313" s="130" t="str">
        <f t="shared" si="29"/>
        <v>Wyoming</v>
      </c>
    </row>
    <row r="314" spans="1:20" x14ac:dyDescent="0.3">
      <c r="A314" s="325" t="s">
        <v>432</v>
      </c>
      <c r="B314" s="355" t="s">
        <v>508</v>
      </c>
      <c r="C314" s="355">
        <v>52</v>
      </c>
      <c r="D314" s="356">
        <v>51</v>
      </c>
      <c r="E314" s="355">
        <v>28</v>
      </c>
      <c r="F314" s="333" t="s">
        <v>444</v>
      </c>
      <c r="G314" s="333" t="s">
        <v>444</v>
      </c>
      <c r="H314" s="333" t="s">
        <v>444</v>
      </c>
      <c r="I314" s="333" t="s">
        <v>444</v>
      </c>
      <c r="J314" s="356">
        <v>25</v>
      </c>
      <c r="K314" s="333" t="s">
        <v>444</v>
      </c>
      <c r="L314" s="333" t="s">
        <v>444</v>
      </c>
      <c r="M314" s="334" t="s">
        <v>444</v>
      </c>
      <c r="N314" s="333" t="s">
        <v>444</v>
      </c>
      <c r="O314" s="357" t="str">
        <f t="shared" si="24"/>
        <v/>
      </c>
      <c r="P314" s="122" t="str">
        <f t="shared" si="25"/>
        <v/>
      </c>
      <c r="Q314" s="122" t="str">
        <f t="shared" si="26"/>
        <v/>
      </c>
      <c r="R314" s="340" t="str">
        <f t="shared" si="27"/>
        <v/>
      </c>
      <c r="S314" s="122" t="str">
        <f t="shared" si="28"/>
        <v/>
      </c>
      <c r="T314" s="130" t="str">
        <f t="shared" si="29"/>
        <v/>
      </c>
    </row>
    <row r="315" spans="1:20" x14ac:dyDescent="0.3">
      <c r="A315" s="325" t="s">
        <v>432</v>
      </c>
      <c r="B315" s="355" t="s">
        <v>509</v>
      </c>
      <c r="C315" s="355">
        <v>74</v>
      </c>
      <c r="D315" s="356">
        <v>69</v>
      </c>
      <c r="E315" s="355">
        <v>41</v>
      </c>
      <c r="F315" s="333" t="s">
        <v>444</v>
      </c>
      <c r="G315" s="333" t="s">
        <v>444</v>
      </c>
      <c r="H315" s="333" t="s">
        <v>444</v>
      </c>
      <c r="I315" s="333" t="s">
        <v>444</v>
      </c>
      <c r="J315" s="356">
        <v>36</v>
      </c>
      <c r="K315" s="333" t="s">
        <v>444</v>
      </c>
      <c r="L315" s="333" t="s">
        <v>444</v>
      </c>
      <c r="M315" s="334" t="s">
        <v>444</v>
      </c>
      <c r="N315" s="333" t="s">
        <v>444</v>
      </c>
      <c r="O315" s="357" t="str">
        <f t="shared" si="24"/>
        <v/>
      </c>
      <c r="P315" s="122" t="str">
        <f t="shared" si="25"/>
        <v/>
      </c>
      <c r="Q315" s="122" t="str">
        <f t="shared" si="26"/>
        <v/>
      </c>
      <c r="R315" s="340" t="str">
        <f t="shared" si="27"/>
        <v/>
      </c>
      <c r="S315" s="122" t="str">
        <f t="shared" si="28"/>
        <v/>
      </c>
      <c r="T315" s="130" t="str">
        <f t="shared" si="29"/>
        <v/>
      </c>
    </row>
    <row r="316" spans="1:20" x14ac:dyDescent="0.3">
      <c r="A316" s="325" t="s">
        <v>432</v>
      </c>
      <c r="B316" s="355" t="s">
        <v>510</v>
      </c>
      <c r="C316" s="355">
        <v>70</v>
      </c>
      <c r="D316" s="356">
        <v>69</v>
      </c>
      <c r="E316" s="355">
        <v>41</v>
      </c>
      <c r="F316" s="333" t="s">
        <v>444</v>
      </c>
      <c r="G316" s="333" t="s">
        <v>444</v>
      </c>
      <c r="H316" s="333" t="s">
        <v>444</v>
      </c>
      <c r="I316" s="333" t="s">
        <v>444</v>
      </c>
      <c r="J316" s="356">
        <v>39</v>
      </c>
      <c r="K316" s="333" t="s">
        <v>444</v>
      </c>
      <c r="L316" s="333" t="s">
        <v>444</v>
      </c>
      <c r="M316" s="334" t="s">
        <v>444</v>
      </c>
      <c r="N316" s="333" t="s">
        <v>444</v>
      </c>
      <c r="O316" s="357" t="str">
        <f t="shared" si="24"/>
        <v/>
      </c>
      <c r="P316" s="122" t="str">
        <f t="shared" si="25"/>
        <v/>
      </c>
      <c r="Q316" s="122" t="str">
        <f t="shared" si="26"/>
        <v/>
      </c>
      <c r="R316" s="340" t="str">
        <f t="shared" si="27"/>
        <v/>
      </c>
      <c r="S316" s="122" t="str">
        <f t="shared" si="28"/>
        <v/>
      </c>
      <c r="T316" s="130" t="str">
        <f t="shared" si="29"/>
        <v/>
      </c>
    </row>
    <row r="317" spans="1:20" x14ac:dyDescent="0.3">
      <c r="A317" s="325" t="s">
        <v>432</v>
      </c>
      <c r="B317" s="355" t="s">
        <v>511</v>
      </c>
      <c r="C317" s="355">
        <v>145</v>
      </c>
      <c r="D317" s="356">
        <v>143</v>
      </c>
      <c r="E317" s="355">
        <v>110</v>
      </c>
      <c r="F317" s="333">
        <v>75.7</v>
      </c>
      <c r="G317" s="333">
        <v>5.5</v>
      </c>
      <c r="H317" s="333">
        <v>76.8</v>
      </c>
      <c r="I317" s="333">
        <v>5.4</v>
      </c>
      <c r="J317" s="356">
        <v>106</v>
      </c>
      <c r="K317" s="333">
        <v>73</v>
      </c>
      <c r="L317" s="333">
        <v>5.6</v>
      </c>
      <c r="M317" s="334">
        <v>74.099999999999994</v>
      </c>
      <c r="N317" s="333">
        <v>5.6</v>
      </c>
      <c r="O317" s="357" t="str">
        <f t="shared" si="24"/>
        <v/>
      </c>
      <c r="P317" s="122" t="str">
        <f t="shared" si="25"/>
        <v/>
      </c>
      <c r="Q317" s="122" t="str">
        <f t="shared" si="26"/>
        <v/>
      </c>
      <c r="R317" s="340" t="str">
        <f t="shared" si="27"/>
        <v/>
      </c>
      <c r="S317" s="122" t="str">
        <f t="shared" si="28"/>
        <v/>
      </c>
      <c r="T317" s="130" t="str">
        <f t="shared" si="29"/>
        <v/>
      </c>
    </row>
    <row r="318" spans="1:20" x14ac:dyDescent="0.3">
      <c r="A318" s="325" t="s">
        <v>432</v>
      </c>
      <c r="B318" s="355" t="s">
        <v>512</v>
      </c>
      <c r="C318" s="355">
        <v>96</v>
      </c>
      <c r="D318" s="356">
        <v>95</v>
      </c>
      <c r="E318" s="355">
        <v>76</v>
      </c>
      <c r="F318" s="333">
        <v>79.5</v>
      </c>
      <c r="G318" s="333">
        <v>6.3</v>
      </c>
      <c r="H318" s="333">
        <v>80.099999999999994</v>
      </c>
      <c r="I318" s="333">
        <v>6.3</v>
      </c>
      <c r="J318" s="356">
        <v>73</v>
      </c>
      <c r="K318" s="333">
        <v>76</v>
      </c>
      <c r="L318" s="333">
        <v>6.7</v>
      </c>
      <c r="M318" s="334">
        <v>76.599999999999994</v>
      </c>
      <c r="N318" s="333">
        <v>6.6</v>
      </c>
      <c r="O318" s="357" t="str">
        <f t="shared" si="24"/>
        <v/>
      </c>
      <c r="P318" s="122" t="str">
        <f t="shared" si="25"/>
        <v/>
      </c>
      <c r="Q318" s="122" t="str">
        <f t="shared" si="26"/>
        <v/>
      </c>
      <c r="R318" s="340" t="str">
        <f t="shared" si="27"/>
        <v/>
      </c>
      <c r="S318" s="122" t="str">
        <f t="shared" si="28"/>
        <v/>
      </c>
      <c r="T318" s="130" t="str">
        <f t="shared" si="29"/>
        <v/>
      </c>
    </row>
    <row r="320" spans="1:20" ht="16.2" x14ac:dyDescent="0.3">
      <c r="A320" s="335" t="s">
        <v>1894</v>
      </c>
      <c r="B320" s="143"/>
      <c r="C320" s="143"/>
      <c r="D320" s="336"/>
      <c r="E320" s="143"/>
      <c r="F320" s="143"/>
      <c r="G320" s="143"/>
      <c r="H320" s="143"/>
      <c r="I320" s="143"/>
      <c r="J320" s="336"/>
      <c r="K320" s="143"/>
      <c r="L320" s="143"/>
      <c r="M320" s="337"/>
      <c r="N320" s="143"/>
      <c r="O320" s="123"/>
      <c r="P320" s="123"/>
    </row>
    <row r="321" spans="1:16" x14ac:dyDescent="0.3">
      <c r="A321" t="s">
        <v>497</v>
      </c>
      <c r="D321"/>
      <c r="J321"/>
      <c r="M321"/>
      <c r="O321"/>
      <c r="P321" s="123"/>
    </row>
    <row r="322" spans="1:16" x14ac:dyDescent="0.3">
      <c r="A322" s="143" t="s">
        <v>499</v>
      </c>
      <c r="B322" s="143"/>
      <c r="C322" s="143"/>
      <c r="D322" s="336"/>
      <c r="E322" s="143"/>
      <c r="F322" s="143"/>
      <c r="G322" s="143"/>
      <c r="H322" s="143"/>
      <c r="I322" s="143"/>
      <c r="J322" s="336"/>
      <c r="K322" s="143"/>
      <c r="L322" s="143"/>
      <c r="M322" s="337"/>
      <c r="N322" s="143"/>
      <c r="O322" s="123"/>
      <c r="P322" s="123"/>
    </row>
    <row r="323" spans="1:16" x14ac:dyDescent="0.3">
      <c r="A323" s="143" t="s">
        <v>500</v>
      </c>
      <c r="B323" s="143"/>
      <c r="C323" s="143"/>
      <c r="D323" s="336"/>
      <c r="E323" s="143"/>
      <c r="F323" s="143"/>
      <c r="G323" s="143"/>
      <c r="H323" s="143"/>
      <c r="I323" s="143"/>
      <c r="J323" s="336"/>
      <c r="K323" s="143"/>
      <c r="L323" s="143"/>
      <c r="M323" s="337"/>
      <c r="N323" s="143"/>
      <c r="O323" s="123"/>
      <c r="P323" s="123"/>
    </row>
    <row r="324" spans="1:16" x14ac:dyDescent="0.3">
      <c r="A324" s="143" t="s">
        <v>1899</v>
      </c>
      <c r="B324" s="143"/>
      <c r="C324" s="143"/>
      <c r="D324" s="336"/>
      <c r="E324" s="143"/>
      <c r="F324" s="143"/>
      <c r="G324" s="143"/>
      <c r="H324" s="143"/>
      <c r="I324" s="143"/>
      <c r="J324" s="336"/>
      <c r="K324" s="143"/>
      <c r="L324" s="143"/>
      <c r="M324" s="337"/>
      <c r="N324" s="143"/>
      <c r="O324" s="123"/>
      <c r="P324" s="123"/>
    </row>
    <row r="325" spans="1:16" x14ac:dyDescent="0.3">
      <c r="A325" s="143"/>
      <c r="B325" s="143"/>
      <c r="C325" s="143"/>
      <c r="D325" s="336"/>
      <c r="E325" s="143"/>
      <c r="F325" s="143"/>
      <c r="G325" s="143"/>
      <c r="H325" s="143"/>
      <c r="I325" s="143"/>
      <c r="J325" s="336"/>
      <c r="K325" s="143"/>
      <c r="L325" s="143"/>
      <c r="M325" s="337"/>
      <c r="N325" s="143"/>
      <c r="O325" s="123"/>
      <c r="P325" s="123"/>
    </row>
    <row r="326" spans="1:16" x14ac:dyDescent="0.3">
      <c r="A326" t="s">
        <v>1896</v>
      </c>
      <c r="D326"/>
      <c r="J326"/>
      <c r="M326"/>
      <c r="N326" s="143"/>
      <c r="O326" s="123"/>
      <c r="P326" s="123"/>
    </row>
  </sheetData>
  <sortState xmlns:xlrd2="http://schemas.microsoft.com/office/spreadsheetml/2017/richdata2" ref="V7:AC58">
    <sortCondition ref="AC7:AC5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118B0-1516-4599-986A-4C5A626ED1C3}">
  <sheetPr>
    <tabColor theme="5" tint="-0.499984740745262"/>
  </sheetPr>
  <dimension ref="A1:AI587"/>
  <sheetViews>
    <sheetView workbookViewId="0">
      <pane xSplit="2" ySplit="6" topLeftCell="C7" activePane="bottomRight" state="frozen"/>
      <selection pane="topRight" activeCell="C1" sqref="C1"/>
      <selection pane="bottomLeft" activeCell="A2" sqref="A2"/>
      <selection pane="bottomRight" activeCell="A4" sqref="A4"/>
    </sheetView>
  </sheetViews>
  <sheetFormatPr defaultColWidth="10" defaultRowHeight="13.8" x14ac:dyDescent="0.3"/>
  <cols>
    <col min="1" max="1" width="7" customWidth="1"/>
    <col min="2" max="2" width="28.75" customWidth="1"/>
    <col min="3" max="3" width="8.75" customWidth="1"/>
    <col min="4" max="4" width="8.75" style="338" customWidth="1"/>
    <col min="5" max="5" width="8.75" customWidth="1"/>
    <col min="6" max="9" width="7.25" customWidth="1"/>
    <col min="10" max="10" width="8.375" style="338" customWidth="1"/>
    <col min="11" max="12" width="7.25" customWidth="1"/>
    <col min="13" max="13" width="7.25" style="202" customWidth="1"/>
    <col min="14" max="14" width="7.25" customWidth="1"/>
    <col min="15" max="16" width="6.75" style="214" customWidth="1"/>
    <col min="17" max="17" width="9.875" style="360" customWidth="1"/>
    <col min="18" max="22" width="6.75" style="214" customWidth="1"/>
    <col min="23" max="23" width="10" style="214"/>
    <col min="24" max="24" width="3.875" style="117" customWidth="1"/>
    <col min="25" max="25" width="10" style="312"/>
    <col min="26" max="27" width="10" style="214"/>
    <col min="28" max="29" width="10" style="311"/>
    <col min="30" max="35" width="10" style="214"/>
  </cols>
  <sheetData>
    <row r="1" spans="1:35" s="308" customFormat="1" ht="12" customHeight="1" x14ac:dyDescent="0.2">
      <c r="A1" s="308" t="s">
        <v>1888</v>
      </c>
      <c r="D1" s="309"/>
      <c r="J1" s="339" t="s">
        <v>376</v>
      </c>
      <c r="M1" s="310"/>
      <c r="O1" s="214"/>
      <c r="P1" s="214"/>
      <c r="Q1" s="360"/>
      <c r="R1" s="214"/>
      <c r="S1" s="214"/>
      <c r="T1" s="214"/>
      <c r="U1" s="214"/>
      <c r="V1" s="214"/>
      <c r="W1" s="214"/>
      <c r="X1" s="117"/>
      <c r="Y1" s="312"/>
      <c r="Z1" s="214"/>
      <c r="AA1" s="214"/>
      <c r="AB1" s="311"/>
      <c r="AC1" s="311"/>
      <c r="AD1" s="214"/>
      <c r="AE1" s="214"/>
      <c r="AF1" s="214"/>
      <c r="AG1" s="214"/>
      <c r="AH1" s="214"/>
      <c r="AI1" s="214"/>
    </row>
    <row r="2" spans="1:35" s="314" customFormat="1" ht="10.199999999999999" x14ac:dyDescent="0.2">
      <c r="A2" s="343" t="s">
        <v>1889</v>
      </c>
      <c r="D2" s="315"/>
      <c r="J2" s="315"/>
      <c r="M2" s="316"/>
      <c r="O2" s="214"/>
      <c r="P2" s="214"/>
      <c r="Q2" s="360"/>
      <c r="R2" s="214"/>
      <c r="S2" s="214"/>
      <c r="T2" s="214"/>
      <c r="U2" s="214"/>
      <c r="V2" s="214"/>
      <c r="W2" s="214"/>
      <c r="X2" s="117"/>
      <c r="Y2" s="312"/>
      <c r="Z2" s="214"/>
      <c r="AA2" s="214"/>
      <c r="AB2" s="311"/>
      <c r="AC2" s="311"/>
      <c r="AD2" s="214"/>
      <c r="AE2" s="214"/>
      <c r="AF2" s="214"/>
      <c r="AG2" s="214"/>
      <c r="AH2" s="214"/>
      <c r="AI2" s="214"/>
    </row>
    <row r="3" spans="1:35" s="308" customFormat="1" ht="10.199999999999999" x14ac:dyDescent="0.2">
      <c r="A3" s="313" t="s">
        <v>501</v>
      </c>
      <c r="D3" s="309"/>
      <c r="J3" s="309"/>
      <c r="M3" s="310"/>
      <c r="O3" s="214"/>
      <c r="P3" s="214"/>
      <c r="Q3" s="360"/>
      <c r="R3" s="214"/>
      <c r="S3" s="214"/>
      <c r="T3" s="214"/>
      <c r="U3" s="214"/>
      <c r="V3" s="214"/>
      <c r="W3" s="214"/>
      <c r="X3" s="117"/>
      <c r="Y3" s="312"/>
      <c r="Z3" s="214"/>
      <c r="AA3" s="214"/>
      <c r="AB3" s="311"/>
      <c r="AC3" s="311"/>
      <c r="AD3" s="214"/>
      <c r="AE3" s="214"/>
      <c r="AF3" s="214"/>
      <c r="AG3" s="214"/>
      <c r="AH3" s="214"/>
      <c r="AI3" s="214"/>
    </row>
    <row r="4" spans="1:35" s="308" customFormat="1" ht="10.199999999999999" x14ac:dyDescent="0.2">
      <c r="A4" s="339">
        <v>2020</v>
      </c>
      <c r="D4" s="309"/>
      <c r="J4" s="309"/>
      <c r="M4" s="310"/>
      <c r="O4" s="214"/>
      <c r="P4" s="214"/>
      <c r="Q4" s="360"/>
      <c r="R4" s="214"/>
      <c r="S4" s="214"/>
      <c r="T4" s="214"/>
      <c r="U4" s="214"/>
      <c r="V4" s="214"/>
      <c r="W4" s="214"/>
      <c r="X4" s="117"/>
      <c r="Y4" s="312"/>
      <c r="Z4" s="214"/>
      <c r="AA4" s="214"/>
      <c r="AB4" s="311"/>
      <c r="AC4" s="311"/>
      <c r="AD4" s="214"/>
      <c r="AE4" s="214"/>
      <c r="AF4" s="214"/>
      <c r="AG4" s="214"/>
      <c r="AH4" s="214"/>
      <c r="AI4" s="214"/>
    </row>
    <row r="5" spans="1:35" s="317" customFormat="1" ht="14.4" x14ac:dyDescent="0.3">
      <c r="A5" s="577" t="s">
        <v>503</v>
      </c>
      <c r="B5" s="578" t="s">
        <v>1890</v>
      </c>
      <c r="C5" s="578" t="s">
        <v>421</v>
      </c>
      <c r="D5" s="579" t="s">
        <v>422</v>
      </c>
      <c r="E5" s="580" t="s">
        <v>1891</v>
      </c>
      <c r="F5" s="580"/>
      <c r="G5" s="580"/>
      <c r="H5" s="580"/>
      <c r="I5" s="580"/>
      <c r="J5" s="580" t="s">
        <v>1892</v>
      </c>
      <c r="K5" s="580"/>
      <c r="L5" s="580"/>
      <c r="M5" s="580"/>
      <c r="N5" s="580"/>
      <c r="O5" s="214"/>
      <c r="P5" s="214"/>
      <c r="Q5" s="360"/>
      <c r="R5" s="214"/>
      <c r="S5" s="214"/>
      <c r="T5" s="214"/>
      <c r="U5" s="214"/>
      <c r="V5" s="214"/>
      <c r="W5" s="214"/>
      <c r="X5" s="117"/>
      <c r="Y5" s="312"/>
      <c r="Z5" s="214"/>
      <c r="AA5" s="214"/>
      <c r="AB5" s="311"/>
      <c r="AC5" s="311"/>
      <c r="AD5" s="214"/>
      <c r="AE5" s="214"/>
      <c r="AF5" s="214"/>
      <c r="AG5" s="214"/>
      <c r="AH5" s="214"/>
      <c r="AI5" s="214"/>
    </row>
    <row r="6" spans="1:35" s="317" customFormat="1" ht="86.4" x14ac:dyDescent="0.3">
      <c r="A6" s="577"/>
      <c r="B6" s="578"/>
      <c r="C6" s="578"/>
      <c r="D6" s="579"/>
      <c r="E6" s="318" t="s">
        <v>423</v>
      </c>
      <c r="F6" s="319" t="s">
        <v>424</v>
      </c>
      <c r="G6" s="320" t="s">
        <v>1893</v>
      </c>
      <c r="H6" s="319" t="s">
        <v>425</v>
      </c>
      <c r="I6" s="320" t="s">
        <v>1893</v>
      </c>
      <c r="J6" s="321" t="s">
        <v>505</v>
      </c>
      <c r="K6" s="319" t="s">
        <v>426</v>
      </c>
      <c r="L6" s="320" t="s">
        <v>1893</v>
      </c>
      <c r="M6" s="322" t="s">
        <v>427</v>
      </c>
      <c r="N6" s="320" t="s">
        <v>1893</v>
      </c>
      <c r="O6" s="323" t="str">
        <f>B11</f>
        <v>White non-Hispanic alone</v>
      </c>
      <c r="P6" s="323" t="s">
        <v>428</v>
      </c>
      <c r="Q6" s="361" t="s">
        <v>1837</v>
      </c>
      <c r="R6" s="323" t="str">
        <f>B12</f>
        <v>Black alone</v>
      </c>
      <c r="S6" s="323" t="str">
        <f>B16</f>
        <v>Black alone or in combination</v>
      </c>
      <c r="T6" s="323" t="str">
        <f>B14</f>
        <v>Hispanic (of any race)</v>
      </c>
      <c r="U6" s="323" t="str">
        <f>B13</f>
        <v>Asian alone</v>
      </c>
      <c r="V6" s="107" t="s">
        <v>429</v>
      </c>
      <c r="W6" s="107" t="s">
        <v>188</v>
      </c>
      <c r="X6" s="300"/>
      <c r="Y6" s="291" t="s">
        <v>427</v>
      </c>
      <c r="Z6" s="107" t="s">
        <v>1834</v>
      </c>
      <c r="AA6" s="107" t="s">
        <v>436</v>
      </c>
      <c r="AB6" s="324" t="s">
        <v>428</v>
      </c>
      <c r="AC6" s="324" t="s">
        <v>1837</v>
      </c>
      <c r="AD6" s="107" t="s">
        <v>437</v>
      </c>
      <c r="AE6" s="107" t="s">
        <v>441</v>
      </c>
      <c r="AF6" s="107" t="s">
        <v>439</v>
      </c>
      <c r="AG6" s="107" t="s">
        <v>438</v>
      </c>
      <c r="AH6" s="107" t="s">
        <v>429</v>
      </c>
      <c r="AI6" s="107" t="s">
        <v>188</v>
      </c>
    </row>
    <row r="7" spans="1:35" x14ac:dyDescent="0.3">
      <c r="A7" s="325" t="s">
        <v>430</v>
      </c>
      <c r="B7" s="326" t="s">
        <v>431</v>
      </c>
      <c r="C7" s="326">
        <v>252274</v>
      </c>
      <c r="D7" s="327">
        <v>231593</v>
      </c>
      <c r="E7" s="326">
        <v>168308</v>
      </c>
      <c r="F7" s="328">
        <v>66.7</v>
      </c>
      <c r="G7" s="328">
        <v>0.4</v>
      </c>
      <c r="H7" s="328">
        <v>72.7</v>
      </c>
      <c r="I7" s="328">
        <v>0.4</v>
      </c>
      <c r="J7" s="327">
        <v>154628</v>
      </c>
      <c r="K7" s="328">
        <v>61.3</v>
      </c>
      <c r="L7" s="328">
        <v>0.4</v>
      </c>
      <c r="M7" s="329">
        <v>66.8</v>
      </c>
      <c r="N7" s="328">
        <v>0.4</v>
      </c>
      <c r="O7" s="330">
        <f>IF($A7&lt;&gt;"",M11,"")</f>
        <v>70.900000000000006</v>
      </c>
      <c r="P7" s="311">
        <f>IF(A7&lt;&gt;"",(J7-J11)/(D7-D11),"")</f>
        <v>0.58356564103900166</v>
      </c>
      <c r="Q7" s="360">
        <f>IF(A7&lt;&gt;"",100*P7/O7,"")</f>
        <v>0.82308270950493889</v>
      </c>
      <c r="R7" s="331">
        <f t="shared" ref="R7:R70" si="0">IF(A7&lt;&gt;"",M12,"")</f>
        <v>62.6</v>
      </c>
      <c r="S7" s="331">
        <f t="shared" ref="S7:S70" si="1">IF(A7&lt;&gt;"",M16,"")</f>
        <v>62.4</v>
      </c>
      <c r="T7" s="331">
        <f t="shared" ref="T7:T70" si="2">IF(A7&lt;&gt;"",M14,"")</f>
        <v>53.7</v>
      </c>
      <c r="U7" s="331">
        <f>IF($A7&lt;&gt;"",M13,"")</f>
        <v>59.7</v>
      </c>
      <c r="V7" s="332">
        <f>IF(A7&lt;&gt;"",(O7*0.01-P7),"")</f>
        <v>0.12543435896099842</v>
      </c>
      <c r="Y7" s="312">
        <v>60.5</v>
      </c>
      <c r="Z7" s="214">
        <v>3.3</v>
      </c>
      <c r="AA7" s="214">
        <v>63</v>
      </c>
      <c r="AB7" s="311">
        <v>0.54925893635571055</v>
      </c>
      <c r="AC7" s="311">
        <v>0.87183958151700092</v>
      </c>
      <c r="AD7" s="214">
        <v>54.8</v>
      </c>
      <c r="AE7" s="214">
        <v>54.9</v>
      </c>
      <c r="AF7" s="214" t="s">
        <v>444</v>
      </c>
      <c r="AG7" s="214" t="s">
        <v>444</v>
      </c>
      <c r="AH7" s="214">
        <v>8.0741063644289457E-2</v>
      </c>
      <c r="AI7" s="214" t="s">
        <v>232</v>
      </c>
    </row>
    <row r="8" spans="1:35" x14ac:dyDescent="0.3">
      <c r="A8" s="325" t="s">
        <v>432</v>
      </c>
      <c r="B8" s="326" t="s">
        <v>433</v>
      </c>
      <c r="C8" s="326">
        <v>121870</v>
      </c>
      <c r="D8" s="327">
        <v>111485</v>
      </c>
      <c r="E8" s="326">
        <v>79340</v>
      </c>
      <c r="F8" s="328">
        <v>65.099999999999994</v>
      </c>
      <c r="G8" s="328">
        <v>0.5</v>
      </c>
      <c r="H8" s="328">
        <v>71.2</v>
      </c>
      <c r="I8" s="328">
        <v>0.5</v>
      </c>
      <c r="J8" s="327">
        <v>72474</v>
      </c>
      <c r="K8" s="328">
        <v>59.5</v>
      </c>
      <c r="L8" s="328">
        <v>0.5</v>
      </c>
      <c r="M8" s="329">
        <v>65</v>
      </c>
      <c r="N8" s="328">
        <v>0.5</v>
      </c>
      <c r="O8" s="330" t="str">
        <f t="shared" ref="O8:O71" si="3">IF(A8&lt;&gt;"",M12,"")</f>
        <v/>
      </c>
      <c r="P8" s="311" t="str">
        <f t="shared" ref="P8:P71" si="4">IF(A8&lt;&gt;"",(J8-J12)/(D8-D12),"")</f>
        <v/>
      </c>
      <c r="Q8" s="360" t="str">
        <f t="shared" ref="Q8:Q71" si="5">IF(A8&lt;&gt;"",100*P8/O8,"")</f>
        <v/>
      </c>
      <c r="R8" s="330" t="str">
        <f t="shared" si="0"/>
        <v/>
      </c>
      <c r="S8" s="330" t="str">
        <f t="shared" si="1"/>
        <v/>
      </c>
      <c r="T8" s="330" t="str">
        <f t="shared" si="2"/>
        <v/>
      </c>
      <c r="U8" s="330" t="str">
        <f t="shared" ref="U8:U71" si="6">IF($A8&lt;&gt;"",M14,"")</f>
        <v/>
      </c>
      <c r="V8" s="332" t="str">
        <f t="shared" ref="V8:V71" si="7">IF(A8&lt;&gt;"",(O8*0.01-P8),"")</f>
        <v/>
      </c>
      <c r="W8" s="214" t="str">
        <f t="shared" ref="W8:W71" si="8">PROPER(A8)</f>
        <v/>
      </c>
      <c r="Y8" s="312">
        <v>63.8</v>
      </c>
      <c r="Z8" s="214">
        <v>3.4</v>
      </c>
      <c r="AA8" s="214">
        <v>71</v>
      </c>
      <c r="AB8" s="311">
        <v>0.51813471502590669</v>
      </c>
      <c r="AC8" s="311">
        <v>0.72976720426184039</v>
      </c>
      <c r="AD8" s="214" t="s">
        <v>444</v>
      </c>
      <c r="AE8" s="214" t="s">
        <v>444</v>
      </c>
      <c r="AF8" s="214" t="s">
        <v>444</v>
      </c>
      <c r="AG8" s="214" t="s">
        <v>444</v>
      </c>
      <c r="AH8" s="214">
        <v>0.19186528497409328</v>
      </c>
      <c r="AI8" s="214" t="s">
        <v>395</v>
      </c>
    </row>
    <row r="9" spans="1:35" x14ac:dyDescent="0.3">
      <c r="A9" s="325" t="s">
        <v>432</v>
      </c>
      <c r="B9" s="326" t="s">
        <v>434</v>
      </c>
      <c r="C9" s="326">
        <v>130404</v>
      </c>
      <c r="D9" s="327">
        <v>120108</v>
      </c>
      <c r="E9" s="326">
        <v>88968</v>
      </c>
      <c r="F9" s="328">
        <v>68.2</v>
      </c>
      <c r="G9" s="328">
        <v>0.5</v>
      </c>
      <c r="H9" s="328">
        <v>74.099999999999994</v>
      </c>
      <c r="I9" s="328">
        <v>0.5</v>
      </c>
      <c r="J9" s="327">
        <v>82154</v>
      </c>
      <c r="K9" s="328">
        <v>63</v>
      </c>
      <c r="L9" s="328">
        <v>0.5</v>
      </c>
      <c r="M9" s="329">
        <v>68.400000000000006</v>
      </c>
      <c r="N9" s="328">
        <v>0.5</v>
      </c>
      <c r="O9" s="330" t="str">
        <f t="shared" si="3"/>
        <v/>
      </c>
      <c r="P9" s="311" t="str">
        <f t="shared" si="4"/>
        <v/>
      </c>
      <c r="Q9" s="360" t="str">
        <f t="shared" si="5"/>
        <v/>
      </c>
      <c r="R9" s="330" t="str">
        <f t="shared" si="0"/>
        <v/>
      </c>
      <c r="S9" s="330" t="str">
        <f t="shared" si="1"/>
        <v/>
      </c>
      <c r="T9" s="330" t="str">
        <f t="shared" si="2"/>
        <v/>
      </c>
      <c r="U9" s="330" t="str">
        <f t="shared" si="6"/>
        <v/>
      </c>
      <c r="V9" s="332" t="str">
        <f t="shared" si="7"/>
        <v/>
      </c>
      <c r="W9" s="214" t="str">
        <f t="shared" si="8"/>
        <v/>
      </c>
      <c r="Y9" s="312">
        <v>71.900000000000006</v>
      </c>
      <c r="Z9" s="214">
        <v>2.6</v>
      </c>
      <c r="AA9" s="214">
        <v>77</v>
      </c>
      <c r="AB9" s="311">
        <v>0.63870641738251643</v>
      </c>
      <c r="AC9" s="311">
        <v>0.82948885374352777</v>
      </c>
      <c r="AD9" s="214">
        <v>69.099999999999994</v>
      </c>
      <c r="AE9" s="214">
        <v>72.7</v>
      </c>
      <c r="AF9" s="214">
        <v>60.8</v>
      </c>
      <c r="AG9" s="214">
        <v>67.900000000000006</v>
      </c>
      <c r="AH9" s="214">
        <v>0.13129358261748358</v>
      </c>
      <c r="AI9" s="214" t="s">
        <v>243</v>
      </c>
    </row>
    <row r="10" spans="1:35" x14ac:dyDescent="0.3">
      <c r="A10" s="325" t="s">
        <v>432</v>
      </c>
      <c r="B10" s="326" t="s">
        <v>435</v>
      </c>
      <c r="C10" s="326">
        <v>195227</v>
      </c>
      <c r="D10" s="327">
        <v>181891</v>
      </c>
      <c r="E10" s="326">
        <v>134889</v>
      </c>
      <c r="F10" s="328">
        <v>69.099999999999994</v>
      </c>
      <c r="G10" s="328">
        <v>0.4</v>
      </c>
      <c r="H10" s="328">
        <v>74.2</v>
      </c>
      <c r="I10" s="328">
        <v>0.4</v>
      </c>
      <c r="J10" s="327">
        <v>124301</v>
      </c>
      <c r="K10" s="328">
        <v>63.7</v>
      </c>
      <c r="L10" s="328">
        <v>0.4</v>
      </c>
      <c r="M10" s="329">
        <v>68.3</v>
      </c>
      <c r="N10" s="328">
        <v>0.4</v>
      </c>
      <c r="O10" s="330" t="str">
        <f t="shared" si="3"/>
        <v/>
      </c>
      <c r="P10" s="311" t="str">
        <f t="shared" si="4"/>
        <v/>
      </c>
      <c r="Q10" s="360" t="str">
        <f t="shared" si="5"/>
        <v/>
      </c>
      <c r="R10" s="330" t="str">
        <f t="shared" si="0"/>
        <v/>
      </c>
      <c r="S10" s="330" t="str">
        <f t="shared" si="1"/>
        <v/>
      </c>
      <c r="T10" s="330" t="str">
        <f t="shared" si="2"/>
        <v/>
      </c>
      <c r="U10" s="330" t="str">
        <f t="shared" si="6"/>
        <v/>
      </c>
      <c r="V10" s="332" t="str">
        <f t="shared" si="7"/>
        <v/>
      </c>
      <c r="W10" s="214" t="str">
        <f t="shared" si="8"/>
        <v/>
      </c>
      <c r="Y10" s="312">
        <v>54</v>
      </c>
      <c r="Z10" s="214">
        <v>3.5</v>
      </c>
      <c r="AA10" s="214">
        <v>57</v>
      </c>
      <c r="AB10" s="311">
        <v>0.42857142857142855</v>
      </c>
      <c r="AC10" s="311">
        <v>0.75187969924812026</v>
      </c>
      <c r="AD10" s="214">
        <v>44.7</v>
      </c>
      <c r="AE10" s="214">
        <v>44.1</v>
      </c>
      <c r="AF10" s="214">
        <v>34.6</v>
      </c>
      <c r="AG10" s="214" t="s">
        <v>444</v>
      </c>
      <c r="AH10" s="214">
        <v>0.14142857142857151</v>
      </c>
      <c r="AI10" s="214" t="s">
        <v>240</v>
      </c>
    </row>
    <row r="11" spans="1:35" x14ac:dyDescent="0.3">
      <c r="A11" s="325" t="s">
        <v>432</v>
      </c>
      <c r="B11" s="326" t="s">
        <v>436</v>
      </c>
      <c r="C11" s="326">
        <v>157442</v>
      </c>
      <c r="D11" s="327">
        <v>154827</v>
      </c>
      <c r="E11" s="326">
        <v>118389</v>
      </c>
      <c r="F11" s="328">
        <v>75.2</v>
      </c>
      <c r="G11" s="328">
        <v>0.4</v>
      </c>
      <c r="H11" s="328">
        <v>76.5</v>
      </c>
      <c r="I11" s="328">
        <v>0.4</v>
      </c>
      <c r="J11" s="327">
        <v>109830</v>
      </c>
      <c r="K11" s="328">
        <v>69.8</v>
      </c>
      <c r="L11" s="328">
        <v>0.4</v>
      </c>
      <c r="M11" s="329">
        <v>70.900000000000006</v>
      </c>
      <c r="N11" s="328">
        <v>0.4</v>
      </c>
      <c r="O11" s="330" t="str">
        <f t="shared" si="3"/>
        <v/>
      </c>
      <c r="P11" s="311" t="str">
        <f t="shared" si="4"/>
        <v/>
      </c>
      <c r="Q11" s="360" t="str">
        <f t="shared" si="5"/>
        <v/>
      </c>
      <c r="R11" s="330" t="str">
        <f t="shared" si="0"/>
        <v/>
      </c>
      <c r="S11" s="330" t="str">
        <f t="shared" si="1"/>
        <v/>
      </c>
      <c r="T11" s="330" t="str">
        <f t="shared" si="2"/>
        <v/>
      </c>
      <c r="U11" s="330" t="str">
        <f t="shared" si="6"/>
        <v/>
      </c>
      <c r="V11" s="332" t="str">
        <f t="shared" si="7"/>
        <v/>
      </c>
      <c r="W11" s="214" t="str">
        <f t="shared" si="8"/>
        <v/>
      </c>
      <c r="Y11" s="312">
        <v>65.099999999999994</v>
      </c>
      <c r="Z11" s="214">
        <v>1.2</v>
      </c>
      <c r="AA11" s="214">
        <v>74.599999999999994</v>
      </c>
      <c r="AB11" s="311">
        <v>0.57373255732417083</v>
      </c>
      <c r="AC11" s="311">
        <v>0.76907849507261516</v>
      </c>
      <c r="AD11" s="214">
        <v>64</v>
      </c>
      <c r="AE11" s="214">
        <v>64.099999999999994</v>
      </c>
      <c r="AF11" s="214">
        <v>54.6</v>
      </c>
      <c r="AG11" s="214">
        <v>59.9</v>
      </c>
      <c r="AH11" s="214">
        <v>0.17226744267582916</v>
      </c>
      <c r="AI11" s="214" t="s">
        <v>246</v>
      </c>
    </row>
    <row r="12" spans="1:35" x14ac:dyDescent="0.3">
      <c r="A12" s="325" t="s">
        <v>432</v>
      </c>
      <c r="B12" s="326" t="s">
        <v>437</v>
      </c>
      <c r="C12" s="326">
        <v>32219</v>
      </c>
      <c r="D12" s="327">
        <v>30204</v>
      </c>
      <c r="E12" s="326">
        <v>20844</v>
      </c>
      <c r="F12" s="328">
        <v>64.7</v>
      </c>
      <c r="G12" s="328">
        <v>1</v>
      </c>
      <c r="H12" s="328">
        <v>69</v>
      </c>
      <c r="I12" s="328">
        <v>1</v>
      </c>
      <c r="J12" s="327">
        <v>18922</v>
      </c>
      <c r="K12" s="328">
        <v>58.7</v>
      </c>
      <c r="L12" s="328">
        <v>1</v>
      </c>
      <c r="M12" s="329">
        <v>62.6</v>
      </c>
      <c r="N12" s="328">
        <v>1</v>
      </c>
      <c r="O12" s="330" t="str">
        <f t="shared" si="3"/>
        <v/>
      </c>
      <c r="P12" s="311" t="str">
        <f t="shared" si="4"/>
        <v/>
      </c>
      <c r="Q12" s="360" t="str">
        <f t="shared" si="5"/>
        <v/>
      </c>
      <c r="R12" s="330" t="str">
        <f t="shared" si="0"/>
        <v/>
      </c>
      <c r="S12" s="330" t="str">
        <f t="shared" si="1"/>
        <v/>
      </c>
      <c r="T12" s="330" t="str">
        <f t="shared" si="2"/>
        <v/>
      </c>
      <c r="U12" s="330" t="str">
        <f t="shared" si="6"/>
        <v/>
      </c>
      <c r="V12" s="332" t="str">
        <f t="shared" si="7"/>
        <v/>
      </c>
      <c r="W12" s="214" t="str">
        <f t="shared" si="8"/>
        <v/>
      </c>
      <c r="Y12" s="312">
        <v>67.599999999999994</v>
      </c>
      <c r="Z12" s="214">
        <v>3</v>
      </c>
      <c r="AA12" s="214">
        <v>71.900000000000006</v>
      </c>
      <c r="AB12" s="311">
        <v>0.53163265306122454</v>
      </c>
      <c r="AC12" s="311">
        <v>0.73940563708097984</v>
      </c>
      <c r="AD12" s="214">
        <v>53.1</v>
      </c>
      <c r="AE12" s="214">
        <v>57</v>
      </c>
      <c r="AF12" s="214">
        <v>51.1</v>
      </c>
      <c r="AG12" s="214">
        <v>43.2</v>
      </c>
      <c r="AH12" s="214">
        <v>0.18736734693877555</v>
      </c>
      <c r="AI12" s="214" t="s">
        <v>250</v>
      </c>
    </row>
    <row r="13" spans="1:35" x14ac:dyDescent="0.3">
      <c r="A13" s="325" t="s">
        <v>432</v>
      </c>
      <c r="B13" s="326" t="s">
        <v>438</v>
      </c>
      <c r="C13" s="326">
        <v>16094</v>
      </c>
      <c r="D13" s="327">
        <v>11530</v>
      </c>
      <c r="E13" s="326">
        <v>7354</v>
      </c>
      <c r="F13" s="328">
        <v>45.7</v>
      </c>
      <c r="G13" s="328">
        <v>1.5</v>
      </c>
      <c r="H13" s="328">
        <v>63.8</v>
      </c>
      <c r="I13" s="328">
        <v>1.7</v>
      </c>
      <c r="J13" s="327">
        <v>6881</v>
      </c>
      <c r="K13" s="328">
        <v>42.8</v>
      </c>
      <c r="L13" s="328">
        <v>1.5</v>
      </c>
      <c r="M13" s="329">
        <v>59.7</v>
      </c>
      <c r="N13" s="328">
        <v>1.7</v>
      </c>
      <c r="O13" s="330" t="str">
        <f t="shared" si="3"/>
        <v/>
      </c>
      <c r="P13" s="311" t="str">
        <f t="shared" si="4"/>
        <v/>
      </c>
      <c r="Q13" s="360" t="str">
        <f t="shared" si="5"/>
        <v/>
      </c>
      <c r="R13" s="330" t="str">
        <f t="shared" si="0"/>
        <v/>
      </c>
      <c r="S13" s="330" t="str">
        <f t="shared" si="1"/>
        <v/>
      </c>
      <c r="T13" s="330" t="str">
        <f t="shared" si="2"/>
        <v/>
      </c>
      <c r="U13" s="330" t="str">
        <f t="shared" si="6"/>
        <v/>
      </c>
      <c r="V13" s="332" t="str">
        <f t="shared" si="7"/>
        <v/>
      </c>
      <c r="W13" s="214" t="str">
        <f t="shared" si="8"/>
        <v/>
      </c>
      <c r="Y13" s="312">
        <v>66.599999999999994</v>
      </c>
      <c r="Z13" s="214">
        <v>3.4</v>
      </c>
      <c r="AA13" s="214">
        <v>71</v>
      </c>
      <c r="AB13" s="311">
        <v>0.55842391304347827</v>
      </c>
      <c r="AC13" s="311">
        <v>0.78651255358236383</v>
      </c>
      <c r="AD13" s="214">
        <v>65.2</v>
      </c>
      <c r="AE13" s="214">
        <v>64.5</v>
      </c>
      <c r="AF13" s="214">
        <v>56.4</v>
      </c>
      <c r="AG13" s="214">
        <v>56.6</v>
      </c>
      <c r="AH13" s="214">
        <v>0.15157608695652169</v>
      </c>
      <c r="AI13" s="214" t="s">
        <v>398</v>
      </c>
    </row>
    <row r="14" spans="1:35" x14ac:dyDescent="0.3">
      <c r="A14" s="325" t="s">
        <v>432</v>
      </c>
      <c r="B14" s="326" t="s">
        <v>439</v>
      </c>
      <c r="C14" s="326">
        <v>42468</v>
      </c>
      <c r="D14" s="327">
        <v>30627</v>
      </c>
      <c r="E14" s="326">
        <v>18719</v>
      </c>
      <c r="F14" s="328">
        <v>44.1</v>
      </c>
      <c r="G14" s="328">
        <v>1</v>
      </c>
      <c r="H14" s="328">
        <v>61.1</v>
      </c>
      <c r="I14" s="328">
        <v>1.1000000000000001</v>
      </c>
      <c r="J14" s="327">
        <v>16459</v>
      </c>
      <c r="K14" s="328">
        <v>38.799999999999997</v>
      </c>
      <c r="L14" s="328">
        <v>0.9</v>
      </c>
      <c r="M14" s="329">
        <v>53.7</v>
      </c>
      <c r="N14" s="328">
        <v>1.1000000000000001</v>
      </c>
      <c r="O14" s="330" t="str">
        <f t="shared" si="3"/>
        <v/>
      </c>
      <c r="P14" s="311" t="str">
        <f t="shared" si="4"/>
        <v/>
      </c>
      <c r="Q14" s="360" t="str">
        <f t="shared" si="5"/>
        <v/>
      </c>
      <c r="R14" s="330" t="str">
        <f t="shared" si="0"/>
        <v/>
      </c>
      <c r="S14" s="330" t="str">
        <f t="shared" si="1"/>
        <v/>
      </c>
      <c r="T14" s="330" t="str">
        <f t="shared" si="2"/>
        <v/>
      </c>
      <c r="U14" s="330" t="str">
        <f t="shared" si="6"/>
        <v/>
      </c>
      <c r="V14" s="332" t="str">
        <f t="shared" si="7"/>
        <v/>
      </c>
      <c r="W14" s="214" t="str">
        <f t="shared" si="8"/>
        <v/>
      </c>
      <c r="Y14" s="312">
        <v>67.7</v>
      </c>
      <c r="Z14" s="214">
        <v>3.2</v>
      </c>
      <c r="AA14" s="214">
        <v>68.400000000000006</v>
      </c>
      <c r="AB14" s="311">
        <v>0.66379310344827591</v>
      </c>
      <c r="AC14" s="311">
        <v>0.9704577535793506</v>
      </c>
      <c r="AD14" s="214">
        <v>64.7</v>
      </c>
      <c r="AE14" s="214">
        <v>65.3</v>
      </c>
      <c r="AF14" s="214" t="s">
        <v>444</v>
      </c>
      <c r="AG14" s="214" t="s">
        <v>444</v>
      </c>
      <c r="AH14" s="214">
        <v>2.0206896551724141E-2</v>
      </c>
      <c r="AI14" s="214" t="s">
        <v>257</v>
      </c>
    </row>
    <row r="15" spans="1:35" x14ac:dyDescent="0.3">
      <c r="A15" s="325" t="s">
        <v>432</v>
      </c>
      <c r="B15" s="326" t="s">
        <v>440</v>
      </c>
      <c r="C15" s="326">
        <v>199610</v>
      </c>
      <c r="D15" s="327">
        <v>185983</v>
      </c>
      <c r="E15" s="326">
        <v>137710</v>
      </c>
      <c r="F15" s="328">
        <v>69</v>
      </c>
      <c r="G15" s="328">
        <v>0.4</v>
      </c>
      <c r="H15" s="328">
        <v>74</v>
      </c>
      <c r="I15" s="328">
        <v>0.4</v>
      </c>
      <c r="J15" s="327">
        <v>126753</v>
      </c>
      <c r="K15" s="328">
        <v>63.5</v>
      </c>
      <c r="L15" s="328">
        <v>0.4</v>
      </c>
      <c r="M15" s="329">
        <v>68.2</v>
      </c>
      <c r="N15" s="328">
        <v>0.4</v>
      </c>
      <c r="O15" s="330" t="str">
        <f t="shared" si="3"/>
        <v/>
      </c>
      <c r="P15" s="311" t="str">
        <f t="shared" si="4"/>
        <v/>
      </c>
      <c r="Q15" s="360" t="str">
        <f t="shared" si="5"/>
        <v/>
      </c>
      <c r="R15" s="330" t="str">
        <f t="shared" si="0"/>
        <v/>
      </c>
      <c r="S15" s="330" t="str">
        <f t="shared" si="1"/>
        <v/>
      </c>
      <c r="T15" s="330" t="str">
        <f t="shared" si="2"/>
        <v/>
      </c>
      <c r="U15" s="330" t="str">
        <f t="shared" si="6"/>
        <v/>
      </c>
      <c r="V15" s="332" t="str">
        <f t="shared" si="7"/>
        <v/>
      </c>
      <c r="W15" s="214" t="str">
        <f t="shared" si="8"/>
        <v/>
      </c>
      <c r="Y15" s="312">
        <v>84</v>
      </c>
      <c r="Z15" s="214">
        <v>2.6</v>
      </c>
      <c r="AA15" s="214">
        <v>88.8</v>
      </c>
      <c r="AB15" s="311">
        <v>0.80132450331125826</v>
      </c>
      <c r="AC15" s="311">
        <v>0.90239245868384943</v>
      </c>
      <c r="AD15" s="214">
        <v>79.3</v>
      </c>
      <c r="AE15" s="214">
        <v>79.5</v>
      </c>
      <c r="AF15" s="214" t="s">
        <v>444</v>
      </c>
      <c r="AG15" s="214" t="s">
        <v>444</v>
      </c>
      <c r="AH15" s="214">
        <v>8.6675496688741749E-2</v>
      </c>
      <c r="AI15" s="214" t="s">
        <v>493</v>
      </c>
    </row>
    <row r="16" spans="1:35" x14ac:dyDescent="0.3">
      <c r="A16" s="325" t="s">
        <v>432</v>
      </c>
      <c r="B16" s="326" t="s">
        <v>441</v>
      </c>
      <c r="C16" s="326">
        <v>34471</v>
      </c>
      <c r="D16" s="327">
        <v>32275</v>
      </c>
      <c r="E16" s="326">
        <v>22241</v>
      </c>
      <c r="F16" s="328">
        <v>64.5</v>
      </c>
      <c r="G16" s="328">
        <v>0.9</v>
      </c>
      <c r="H16" s="328">
        <v>68.900000000000006</v>
      </c>
      <c r="I16" s="328">
        <v>0.9</v>
      </c>
      <c r="J16" s="327">
        <v>20152</v>
      </c>
      <c r="K16" s="328">
        <v>58.5</v>
      </c>
      <c r="L16" s="328">
        <v>1</v>
      </c>
      <c r="M16" s="329">
        <v>62.4</v>
      </c>
      <c r="N16" s="328">
        <v>1</v>
      </c>
      <c r="O16" s="330" t="str">
        <f t="shared" si="3"/>
        <v/>
      </c>
      <c r="P16" s="311" t="str">
        <f t="shared" si="4"/>
        <v/>
      </c>
      <c r="Q16" s="360" t="str">
        <f t="shared" si="5"/>
        <v/>
      </c>
      <c r="R16" s="330" t="str">
        <f t="shared" si="0"/>
        <v/>
      </c>
      <c r="S16" s="330" t="str">
        <f t="shared" si="1"/>
        <v/>
      </c>
      <c r="T16" s="330" t="str">
        <f t="shared" si="2"/>
        <v/>
      </c>
      <c r="U16" s="330" t="str">
        <f t="shared" si="6"/>
        <v/>
      </c>
      <c r="V16" s="332" t="str">
        <f t="shared" si="7"/>
        <v/>
      </c>
      <c r="W16" s="214" t="str">
        <f t="shared" si="8"/>
        <v/>
      </c>
      <c r="Y16" s="312">
        <v>62.1</v>
      </c>
      <c r="Z16" s="214">
        <v>1.6</v>
      </c>
      <c r="AA16" s="214">
        <v>66.8</v>
      </c>
      <c r="AB16" s="311">
        <v>0.55174613299314301</v>
      </c>
      <c r="AC16" s="311">
        <v>0.825967264959795</v>
      </c>
      <c r="AD16" s="214">
        <v>58.7</v>
      </c>
      <c r="AE16" s="214">
        <v>58.3</v>
      </c>
      <c r="AF16" s="214">
        <v>52.7</v>
      </c>
      <c r="AG16" s="214">
        <v>55.6</v>
      </c>
      <c r="AH16" s="214">
        <v>0.11625386700685703</v>
      </c>
      <c r="AI16" s="214" t="s">
        <v>262</v>
      </c>
    </row>
    <row r="17" spans="1:35" x14ac:dyDescent="0.3">
      <c r="A17" s="325" t="s">
        <v>432</v>
      </c>
      <c r="B17" s="326" t="s">
        <v>442</v>
      </c>
      <c r="C17" s="326">
        <v>17273</v>
      </c>
      <c r="D17" s="327">
        <v>12641</v>
      </c>
      <c r="E17" s="326">
        <v>8157</v>
      </c>
      <c r="F17" s="328">
        <v>47.2</v>
      </c>
      <c r="G17" s="328">
        <v>1.4</v>
      </c>
      <c r="H17" s="328">
        <v>64.5</v>
      </c>
      <c r="I17" s="328">
        <v>1.6</v>
      </c>
      <c r="J17" s="327">
        <v>7593</v>
      </c>
      <c r="K17" s="328">
        <v>44</v>
      </c>
      <c r="L17" s="328">
        <v>1.4</v>
      </c>
      <c r="M17" s="329">
        <v>60.1</v>
      </c>
      <c r="N17" s="328">
        <v>1.6</v>
      </c>
      <c r="O17" s="330" t="str">
        <f t="shared" si="3"/>
        <v/>
      </c>
      <c r="P17" s="311" t="str">
        <f t="shared" si="4"/>
        <v/>
      </c>
      <c r="Q17" s="360" t="str">
        <f t="shared" si="5"/>
        <v/>
      </c>
      <c r="R17" s="330" t="str">
        <f t="shared" si="0"/>
        <v/>
      </c>
      <c r="S17" s="330" t="str">
        <f t="shared" si="1"/>
        <v/>
      </c>
      <c r="T17" s="330" t="str">
        <f t="shared" si="2"/>
        <v/>
      </c>
      <c r="U17" s="330" t="str">
        <f t="shared" si="6"/>
        <v/>
      </c>
      <c r="V17" s="332" t="str">
        <f t="shared" si="7"/>
        <v/>
      </c>
      <c r="W17" s="214" t="str">
        <f t="shared" si="8"/>
        <v/>
      </c>
      <c r="Y17" s="312">
        <v>66.099999999999994</v>
      </c>
      <c r="Z17" s="214">
        <v>2.2999999999999998</v>
      </c>
      <c r="AA17" s="214">
        <v>70.3</v>
      </c>
      <c r="AB17" s="311">
        <v>0.60542732376793518</v>
      </c>
      <c r="AC17" s="311">
        <v>0.86120529696719084</v>
      </c>
      <c r="AD17" s="214">
        <v>64</v>
      </c>
      <c r="AE17" s="214">
        <v>63.8</v>
      </c>
      <c r="AF17" s="214">
        <v>44.2</v>
      </c>
      <c r="AG17" s="214">
        <v>53.3</v>
      </c>
      <c r="AH17" s="214">
        <v>9.7572676232064781E-2</v>
      </c>
      <c r="AI17" s="214" t="s">
        <v>265</v>
      </c>
    </row>
    <row r="18" spans="1:35" x14ac:dyDescent="0.3">
      <c r="A18" s="325" t="s">
        <v>443</v>
      </c>
      <c r="B18" s="326" t="s">
        <v>431</v>
      </c>
      <c r="C18" s="326">
        <v>3769</v>
      </c>
      <c r="D18" s="327">
        <v>3716</v>
      </c>
      <c r="E18" s="326">
        <v>2527</v>
      </c>
      <c r="F18" s="328">
        <v>67</v>
      </c>
      <c r="G18" s="328">
        <v>3.1</v>
      </c>
      <c r="H18" s="328">
        <v>68</v>
      </c>
      <c r="I18" s="328">
        <v>3.1</v>
      </c>
      <c r="J18" s="327">
        <v>2247</v>
      </c>
      <c r="K18" s="328">
        <v>59.6</v>
      </c>
      <c r="L18" s="328">
        <v>3.3</v>
      </c>
      <c r="M18" s="329">
        <v>60.5</v>
      </c>
      <c r="N18" s="328">
        <v>3.3</v>
      </c>
      <c r="O18" s="330">
        <f t="shared" si="3"/>
        <v>63</v>
      </c>
      <c r="P18" s="311">
        <f t="shared" si="4"/>
        <v>0.54925893635571055</v>
      </c>
      <c r="Q18" s="360">
        <f t="shared" si="5"/>
        <v>0.87183958151700092</v>
      </c>
      <c r="R18" s="330">
        <f t="shared" si="0"/>
        <v>54.8</v>
      </c>
      <c r="S18" s="330">
        <f t="shared" si="1"/>
        <v>54.9</v>
      </c>
      <c r="T18" s="330" t="str">
        <f t="shared" si="2"/>
        <v>B</v>
      </c>
      <c r="U18" s="330" t="str">
        <f t="shared" si="6"/>
        <v>B</v>
      </c>
      <c r="V18" s="332">
        <f t="shared" si="7"/>
        <v>8.0741063644289457E-2</v>
      </c>
      <c r="W18" s="214" t="str">
        <f t="shared" si="8"/>
        <v>Alabama</v>
      </c>
      <c r="Y18" s="312">
        <v>64.3</v>
      </c>
      <c r="Z18" s="214">
        <v>3.4</v>
      </c>
      <c r="AA18" s="214">
        <v>72.7</v>
      </c>
      <c r="AB18" s="311">
        <v>0.61811023622047245</v>
      </c>
      <c r="AC18" s="311">
        <v>0.85022040745594551</v>
      </c>
      <c r="AD18" s="214" t="s">
        <v>444</v>
      </c>
      <c r="AE18" s="214" t="s">
        <v>444</v>
      </c>
      <c r="AF18" s="214" t="s">
        <v>444</v>
      </c>
      <c r="AG18" s="214">
        <v>61.4</v>
      </c>
      <c r="AH18" s="214">
        <v>0.10888976377952764</v>
      </c>
      <c r="AI18" s="214" t="s">
        <v>266</v>
      </c>
    </row>
    <row r="19" spans="1:35" x14ac:dyDescent="0.3">
      <c r="A19" s="325" t="s">
        <v>432</v>
      </c>
      <c r="B19" s="326" t="s">
        <v>433</v>
      </c>
      <c r="C19" s="326">
        <v>1780</v>
      </c>
      <c r="D19" s="327">
        <v>1755</v>
      </c>
      <c r="E19" s="326">
        <v>1187</v>
      </c>
      <c r="F19" s="328">
        <v>66.7</v>
      </c>
      <c r="G19" s="328">
        <v>4.5</v>
      </c>
      <c r="H19" s="328">
        <v>67.599999999999994</v>
      </c>
      <c r="I19" s="328">
        <v>4.5</v>
      </c>
      <c r="J19" s="327">
        <v>1038</v>
      </c>
      <c r="K19" s="328">
        <v>58.4</v>
      </c>
      <c r="L19" s="328">
        <v>4.8</v>
      </c>
      <c r="M19" s="329">
        <v>59.2</v>
      </c>
      <c r="N19" s="328">
        <v>4.8</v>
      </c>
      <c r="O19" s="330" t="str">
        <f t="shared" si="3"/>
        <v/>
      </c>
      <c r="P19" s="311" t="str">
        <f t="shared" si="4"/>
        <v/>
      </c>
      <c r="Q19" s="360" t="str">
        <f t="shared" si="5"/>
        <v/>
      </c>
      <c r="R19" s="330" t="str">
        <f t="shared" si="0"/>
        <v/>
      </c>
      <c r="S19" s="330" t="str">
        <f t="shared" si="1"/>
        <v/>
      </c>
      <c r="T19" s="330" t="str">
        <f t="shared" si="2"/>
        <v/>
      </c>
      <c r="U19" s="330" t="str">
        <f t="shared" si="6"/>
        <v/>
      </c>
      <c r="V19" s="332" t="str">
        <f t="shared" si="7"/>
        <v/>
      </c>
      <c r="W19" s="214" t="str">
        <f t="shared" si="8"/>
        <v/>
      </c>
      <c r="Y19" s="312">
        <v>64.900000000000006</v>
      </c>
      <c r="Z19" s="214">
        <v>3.2</v>
      </c>
      <c r="AA19" s="214">
        <v>67.5</v>
      </c>
      <c r="AB19" s="311">
        <v>0.48888888888888887</v>
      </c>
      <c r="AC19" s="311">
        <v>0.72427983539094642</v>
      </c>
      <c r="AD19" s="214" t="s">
        <v>444</v>
      </c>
      <c r="AE19" s="214" t="s">
        <v>444</v>
      </c>
      <c r="AF19" s="214">
        <v>46.3</v>
      </c>
      <c r="AG19" s="214" t="s">
        <v>444</v>
      </c>
      <c r="AH19" s="214">
        <v>0.18611111111111117</v>
      </c>
      <c r="AI19" s="214" t="s">
        <v>267</v>
      </c>
    </row>
    <row r="20" spans="1:35" x14ac:dyDescent="0.3">
      <c r="A20" s="325" t="s">
        <v>432</v>
      </c>
      <c r="B20" s="326" t="s">
        <v>434</v>
      </c>
      <c r="C20" s="326">
        <v>1990</v>
      </c>
      <c r="D20" s="327">
        <v>1960</v>
      </c>
      <c r="E20" s="326">
        <v>1340</v>
      </c>
      <c r="F20" s="328">
        <v>67.3</v>
      </c>
      <c r="G20" s="328">
        <v>4.3</v>
      </c>
      <c r="H20" s="328">
        <v>68.400000000000006</v>
      </c>
      <c r="I20" s="328">
        <v>4.3</v>
      </c>
      <c r="J20" s="327">
        <v>1209</v>
      </c>
      <c r="K20" s="328">
        <v>60.7</v>
      </c>
      <c r="L20" s="328">
        <v>4.5</v>
      </c>
      <c r="M20" s="329">
        <v>61.6</v>
      </c>
      <c r="N20" s="328">
        <v>4.5</v>
      </c>
      <c r="O20" s="330" t="str">
        <f t="shared" si="3"/>
        <v/>
      </c>
      <c r="P20" s="311" t="str">
        <f t="shared" si="4"/>
        <v/>
      </c>
      <c r="Q20" s="360" t="str">
        <f t="shared" si="5"/>
        <v/>
      </c>
      <c r="R20" s="330" t="str">
        <f t="shared" si="0"/>
        <v/>
      </c>
      <c r="S20" s="330" t="str">
        <f t="shared" si="1"/>
        <v/>
      </c>
      <c r="T20" s="330" t="str">
        <f t="shared" si="2"/>
        <v/>
      </c>
      <c r="U20" s="330" t="str">
        <f t="shared" si="6"/>
        <v/>
      </c>
      <c r="V20" s="332" t="str">
        <f t="shared" si="7"/>
        <v/>
      </c>
      <c r="W20" s="214" t="str">
        <f t="shared" si="8"/>
        <v/>
      </c>
      <c r="Y20" s="312">
        <v>68.400000000000006</v>
      </c>
      <c r="Z20" s="214">
        <v>2</v>
      </c>
      <c r="AA20" s="214">
        <v>72.900000000000006</v>
      </c>
      <c r="AB20" s="311">
        <v>0.58491921005385994</v>
      </c>
      <c r="AC20" s="311">
        <v>0.80235831283108361</v>
      </c>
      <c r="AD20" s="214">
        <v>63.8</v>
      </c>
      <c r="AE20" s="214">
        <v>63.7</v>
      </c>
      <c r="AF20" s="214">
        <v>46.8</v>
      </c>
      <c r="AG20" s="214">
        <v>69.3</v>
      </c>
      <c r="AH20" s="214">
        <v>0.14408078994614015</v>
      </c>
      <c r="AI20" s="214" t="s">
        <v>269</v>
      </c>
    </row>
    <row r="21" spans="1:35" x14ac:dyDescent="0.3">
      <c r="A21" s="325" t="s">
        <v>432</v>
      </c>
      <c r="B21" s="326" t="s">
        <v>435</v>
      </c>
      <c r="C21" s="326">
        <v>2657</v>
      </c>
      <c r="D21" s="327">
        <v>2619</v>
      </c>
      <c r="E21" s="326">
        <v>1860</v>
      </c>
      <c r="F21" s="328">
        <v>70</v>
      </c>
      <c r="G21" s="328">
        <v>3.6</v>
      </c>
      <c r="H21" s="328">
        <v>71</v>
      </c>
      <c r="I21" s="328">
        <v>3.6</v>
      </c>
      <c r="J21" s="327">
        <v>1647</v>
      </c>
      <c r="K21" s="328">
        <v>62</v>
      </c>
      <c r="L21" s="328">
        <v>3.8</v>
      </c>
      <c r="M21" s="329">
        <v>62.9</v>
      </c>
      <c r="N21" s="328">
        <v>3.8</v>
      </c>
      <c r="O21" s="330" t="str">
        <f t="shared" si="3"/>
        <v/>
      </c>
      <c r="P21" s="311" t="str">
        <f t="shared" si="4"/>
        <v/>
      </c>
      <c r="Q21" s="360" t="str">
        <f t="shared" si="5"/>
        <v/>
      </c>
      <c r="R21" s="330" t="str">
        <f t="shared" si="0"/>
        <v/>
      </c>
      <c r="S21" s="330" t="str">
        <f t="shared" si="1"/>
        <v/>
      </c>
      <c r="T21" s="330" t="str">
        <f t="shared" si="2"/>
        <v/>
      </c>
      <c r="U21" s="330" t="str">
        <f t="shared" si="6"/>
        <v/>
      </c>
      <c r="V21" s="332" t="str">
        <f t="shared" si="7"/>
        <v/>
      </c>
      <c r="W21" s="214" t="str">
        <f t="shared" si="8"/>
        <v/>
      </c>
      <c r="Y21" s="312">
        <v>61</v>
      </c>
      <c r="Z21" s="214">
        <v>2.8</v>
      </c>
      <c r="AA21" s="214">
        <v>62</v>
      </c>
      <c r="AB21" s="311">
        <v>0.56019656019656017</v>
      </c>
      <c r="AC21" s="311">
        <v>0.90354283902670995</v>
      </c>
      <c r="AD21" s="214">
        <v>60.2</v>
      </c>
      <c r="AE21" s="214">
        <v>57.6</v>
      </c>
      <c r="AF21" s="214">
        <v>44</v>
      </c>
      <c r="AG21" s="214">
        <v>59.9</v>
      </c>
      <c r="AH21" s="214">
        <v>5.9803439803439828E-2</v>
      </c>
      <c r="AI21" s="214" t="s">
        <v>271</v>
      </c>
    </row>
    <row r="22" spans="1:35" x14ac:dyDescent="0.3">
      <c r="A22" s="325" t="s">
        <v>432</v>
      </c>
      <c r="B22" s="326" t="s">
        <v>436</v>
      </c>
      <c r="C22" s="326">
        <v>2587</v>
      </c>
      <c r="D22" s="327">
        <v>2569</v>
      </c>
      <c r="E22" s="326">
        <v>1825</v>
      </c>
      <c r="F22" s="328">
        <v>70.599999999999994</v>
      </c>
      <c r="G22" s="328">
        <v>3.6</v>
      </c>
      <c r="H22" s="328">
        <v>71</v>
      </c>
      <c r="I22" s="328">
        <v>3.6</v>
      </c>
      <c r="J22" s="327">
        <v>1617</v>
      </c>
      <c r="K22" s="328">
        <v>62.5</v>
      </c>
      <c r="L22" s="328">
        <v>3.9</v>
      </c>
      <c r="M22" s="329">
        <v>63</v>
      </c>
      <c r="N22" s="328">
        <v>3.9</v>
      </c>
      <c r="O22" s="330" t="str">
        <f t="shared" si="3"/>
        <v/>
      </c>
      <c r="P22" s="311" t="str">
        <f t="shared" si="4"/>
        <v/>
      </c>
      <c r="Q22" s="360" t="str">
        <f t="shared" si="5"/>
        <v/>
      </c>
      <c r="R22" s="330" t="str">
        <f t="shared" si="0"/>
        <v/>
      </c>
      <c r="S22" s="330" t="str">
        <f t="shared" si="1"/>
        <v/>
      </c>
      <c r="T22" s="330" t="str">
        <f t="shared" si="2"/>
        <v/>
      </c>
      <c r="U22" s="330" t="str">
        <f t="shared" si="6"/>
        <v/>
      </c>
      <c r="V22" s="332" t="str">
        <f t="shared" si="7"/>
        <v/>
      </c>
      <c r="W22" s="214" t="str">
        <f t="shared" si="8"/>
        <v/>
      </c>
      <c r="Y22" s="312">
        <v>70.5</v>
      </c>
      <c r="Z22" s="214">
        <v>3.2</v>
      </c>
      <c r="AA22" s="214">
        <v>73</v>
      </c>
      <c r="AB22" s="311">
        <v>0.50205761316872433</v>
      </c>
      <c r="AC22" s="311">
        <v>0.68775015502564973</v>
      </c>
      <c r="AD22" s="214">
        <v>46.2</v>
      </c>
      <c r="AE22" s="214">
        <v>54.2</v>
      </c>
      <c r="AF22" s="214">
        <v>44.2</v>
      </c>
      <c r="AG22" s="214" t="s">
        <v>444</v>
      </c>
      <c r="AH22" s="214">
        <v>0.22794238683127566</v>
      </c>
      <c r="AI22" s="214" t="s">
        <v>274</v>
      </c>
    </row>
    <row r="23" spans="1:35" x14ac:dyDescent="0.3">
      <c r="A23" s="325" t="s">
        <v>432</v>
      </c>
      <c r="B23" s="326" t="s">
        <v>437</v>
      </c>
      <c r="C23" s="326">
        <v>973</v>
      </c>
      <c r="D23" s="327">
        <v>973</v>
      </c>
      <c r="E23" s="326">
        <v>590</v>
      </c>
      <c r="F23" s="328">
        <v>60.6</v>
      </c>
      <c r="G23" s="328">
        <v>6.1</v>
      </c>
      <c r="H23" s="328">
        <v>60.6</v>
      </c>
      <c r="I23" s="328">
        <v>6.1</v>
      </c>
      <c r="J23" s="327">
        <v>533</v>
      </c>
      <c r="K23" s="328">
        <v>54.8</v>
      </c>
      <c r="L23" s="328">
        <v>6.2</v>
      </c>
      <c r="M23" s="329">
        <v>54.8</v>
      </c>
      <c r="N23" s="328">
        <v>6.2</v>
      </c>
      <c r="O23" s="330" t="str">
        <f t="shared" si="3"/>
        <v/>
      </c>
      <c r="P23" s="311" t="str">
        <f t="shared" si="4"/>
        <v/>
      </c>
      <c r="Q23" s="360" t="str">
        <f t="shared" si="5"/>
        <v/>
      </c>
      <c r="R23" s="330" t="str">
        <f t="shared" si="0"/>
        <v/>
      </c>
      <c r="S23" s="330" t="str">
        <f t="shared" si="1"/>
        <v/>
      </c>
      <c r="T23" s="330" t="str">
        <f t="shared" si="2"/>
        <v/>
      </c>
      <c r="U23" s="330" t="str">
        <f t="shared" si="6"/>
        <v/>
      </c>
      <c r="V23" s="332" t="str">
        <f t="shared" si="7"/>
        <v/>
      </c>
      <c r="W23" s="214" t="str">
        <f t="shared" si="8"/>
        <v/>
      </c>
      <c r="Y23" s="312">
        <v>65.7</v>
      </c>
      <c r="Z23" s="214">
        <v>3.7</v>
      </c>
      <c r="AA23" s="214">
        <v>70.7</v>
      </c>
      <c r="AB23" s="311">
        <v>0.47255369928400953</v>
      </c>
      <c r="AC23" s="311">
        <v>0.66839278540878289</v>
      </c>
      <c r="AD23" s="214">
        <v>61</v>
      </c>
      <c r="AE23" s="214">
        <v>64.3</v>
      </c>
      <c r="AF23" s="214">
        <v>45.5</v>
      </c>
      <c r="AG23" s="214" t="s">
        <v>444</v>
      </c>
      <c r="AH23" s="214">
        <v>0.23444630071599054</v>
      </c>
      <c r="AI23" s="214" t="s">
        <v>277</v>
      </c>
    </row>
    <row r="24" spans="1:35" x14ac:dyDescent="0.3">
      <c r="A24" s="325" t="s">
        <v>432</v>
      </c>
      <c r="B24" s="326" t="s">
        <v>438</v>
      </c>
      <c r="C24" s="326">
        <v>55</v>
      </c>
      <c r="D24" s="327">
        <v>45</v>
      </c>
      <c r="E24" s="326">
        <v>23</v>
      </c>
      <c r="F24" s="333" t="s">
        <v>444</v>
      </c>
      <c r="G24" s="333" t="s">
        <v>444</v>
      </c>
      <c r="H24" s="333" t="s">
        <v>444</v>
      </c>
      <c r="I24" s="333" t="s">
        <v>444</v>
      </c>
      <c r="J24" s="327">
        <v>21</v>
      </c>
      <c r="K24" s="333" t="s">
        <v>444</v>
      </c>
      <c r="L24" s="333" t="s">
        <v>444</v>
      </c>
      <c r="M24" s="334" t="s">
        <v>444</v>
      </c>
      <c r="N24" s="333" t="s">
        <v>444</v>
      </c>
      <c r="O24" s="330" t="str">
        <f t="shared" si="3"/>
        <v/>
      </c>
      <c r="P24" s="311" t="str">
        <f t="shared" si="4"/>
        <v/>
      </c>
      <c r="Q24" s="360" t="str">
        <f t="shared" si="5"/>
        <v/>
      </c>
      <c r="R24" s="330" t="str">
        <f t="shared" si="0"/>
        <v/>
      </c>
      <c r="S24" s="330" t="str">
        <f t="shared" si="1"/>
        <v/>
      </c>
      <c r="T24" s="330" t="str">
        <f t="shared" si="2"/>
        <v/>
      </c>
      <c r="U24" s="330" t="str">
        <f t="shared" si="6"/>
        <v/>
      </c>
      <c r="V24" s="332" t="str">
        <f t="shared" si="7"/>
        <v/>
      </c>
      <c r="W24" s="214" t="str">
        <f t="shared" si="8"/>
        <v/>
      </c>
      <c r="Y24" s="312">
        <v>68.5</v>
      </c>
      <c r="Z24" s="214">
        <v>3.4</v>
      </c>
      <c r="AA24" s="214">
        <v>69.599999999999994</v>
      </c>
      <c r="AB24" s="311">
        <v>0.60353535353535348</v>
      </c>
      <c r="AC24" s="311">
        <v>0.86714849645884129</v>
      </c>
      <c r="AD24" s="214">
        <v>62.5</v>
      </c>
      <c r="AE24" s="214">
        <v>59.3</v>
      </c>
      <c r="AF24" s="214" t="s">
        <v>444</v>
      </c>
      <c r="AG24" s="214" t="s">
        <v>444</v>
      </c>
      <c r="AH24" s="214">
        <v>9.2464646464646472E-2</v>
      </c>
      <c r="AI24" s="214" t="s">
        <v>280</v>
      </c>
    </row>
    <row r="25" spans="1:35" x14ac:dyDescent="0.3">
      <c r="A25" s="325" t="s">
        <v>432</v>
      </c>
      <c r="B25" s="326" t="s">
        <v>439</v>
      </c>
      <c r="C25" s="326">
        <v>79</v>
      </c>
      <c r="D25" s="327">
        <v>53</v>
      </c>
      <c r="E25" s="326">
        <v>35</v>
      </c>
      <c r="F25" s="333" t="s">
        <v>444</v>
      </c>
      <c r="G25" s="333" t="s">
        <v>444</v>
      </c>
      <c r="H25" s="333" t="s">
        <v>444</v>
      </c>
      <c r="I25" s="333" t="s">
        <v>444</v>
      </c>
      <c r="J25" s="327">
        <v>30</v>
      </c>
      <c r="K25" s="333" t="s">
        <v>444</v>
      </c>
      <c r="L25" s="333" t="s">
        <v>444</v>
      </c>
      <c r="M25" s="334" t="s">
        <v>444</v>
      </c>
      <c r="N25" s="333" t="s">
        <v>444</v>
      </c>
      <c r="O25" s="330" t="str">
        <f t="shared" si="3"/>
        <v/>
      </c>
      <c r="P25" s="311" t="str">
        <f t="shared" si="4"/>
        <v/>
      </c>
      <c r="Q25" s="360" t="str">
        <f t="shared" si="5"/>
        <v/>
      </c>
      <c r="R25" s="330" t="str">
        <f t="shared" si="0"/>
        <v/>
      </c>
      <c r="S25" s="330" t="str">
        <f t="shared" si="1"/>
        <v/>
      </c>
      <c r="T25" s="330" t="str">
        <f t="shared" si="2"/>
        <v/>
      </c>
      <c r="U25" s="330" t="str">
        <f t="shared" si="6"/>
        <v/>
      </c>
      <c r="V25" s="332" t="str">
        <f t="shared" si="7"/>
        <v/>
      </c>
      <c r="W25" s="214" t="str">
        <f t="shared" si="8"/>
        <v/>
      </c>
      <c r="Y25" s="312">
        <v>61.9</v>
      </c>
      <c r="Z25" s="214">
        <v>3.3</v>
      </c>
      <c r="AA25" s="214">
        <v>64.7</v>
      </c>
      <c r="AB25" s="311">
        <v>0.57321848081440874</v>
      </c>
      <c r="AC25" s="311">
        <v>0.88596364886307377</v>
      </c>
      <c r="AD25" s="214">
        <v>57.9</v>
      </c>
      <c r="AE25" s="214">
        <v>58.2</v>
      </c>
      <c r="AF25" s="214">
        <v>55.1</v>
      </c>
      <c r="AG25" s="214" t="s">
        <v>444</v>
      </c>
      <c r="AH25" s="214">
        <v>7.3781519185591282E-2</v>
      </c>
      <c r="AI25" s="214" t="s">
        <v>282</v>
      </c>
    </row>
    <row r="26" spans="1:35" x14ac:dyDescent="0.3">
      <c r="A26" s="325" t="s">
        <v>432</v>
      </c>
      <c r="B26" s="326" t="s">
        <v>440</v>
      </c>
      <c r="C26" s="326">
        <v>2692</v>
      </c>
      <c r="D26" s="327">
        <v>2654</v>
      </c>
      <c r="E26" s="326">
        <v>1883</v>
      </c>
      <c r="F26" s="328">
        <v>69.900000000000006</v>
      </c>
      <c r="G26" s="328">
        <v>3.6</v>
      </c>
      <c r="H26" s="328">
        <v>70.900000000000006</v>
      </c>
      <c r="I26" s="328">
        <v>3.6</v>
      </c>
      <c r="J26" s="327">
        <v>1665</v>
      </c>
      <c r="K26" s="328">
        <v>61.9</v>
      </c>
      <c r="L26" s="328">
        <v>3.8</v>
      </c>
      <c r="M26" s="329">
        <v>62.7</v>
      </c>
      <c r="N26" s="328">
        <v>3.8</v>
      </c>
      <c r="O26" s="330" t="str">
        <f t="shared" si="3"/>
        <v/>
      </c>
      <c r="P26" s="311" t="str">
        <f t="shared" si="4"/>
        <v/>
      </c>
      <c r="Q26" s="360" t="str">
        <f t="shared" si="5"/>
        <v/>
      </c>
      <c r="R26" s="330" t="str">
        <f t="shared" si="0"/>
        <v/>
      </c>
      <c r="S26" s="330" t="str">
        <f t="shared" si="1"/>
        <v/>
      </c>
      <c r="T26" s="330" t="str">
        <f t="shared" si="2"/>
        <v/>
      </c>
      <c r="U26" s="330" t="str">
        <f t="shared" si="6"/>
        <v/>
      </c>
      <c r="V26" s="332" t="str">
        <f t="shared" si="7"/>
        <v/>
      </c>
      <c r="W26" s="214" t="str">
        <f t="shared" si="8"/>
        <v/>
      </c>
      <c r="Y26" s="312">
        <v>71.3</v>
      </c>
      <c r="Z26" s="214">
        <v>3.4</v>
      </c>
      <c r="AA26" s="214">
        <v>71.8</v>
      </c>
      <c r="AB26" s="311">
        <v>0.60377358490566035</v>
      </c>
      <c r="AC26" s="311">
        <v>0.8409102853839282</v>
      </c>
      <c r="AD26" s="214" t="s">
        <v>444</v>
      </c>
      <c r="AE26" s="214" t="s">
        <v>444</v>
      </c>
      <c r="AF26" s="214" t="s">
        <v>444</v>
      </c>
      <c r="AG26" s="214" t="s">
        <v>444</v>
      </c>
      <c r="AH26" s="214">
        <v>0.11422641509433962</v>
      </c>
      <c r="AI26" s="214" t="s">
        <v>285</v>
      </c>
    </row>
    <row r="27" spans="1:35" x14ac:dyDescent="0.3">
      <c r="A27" s="325" t="s">
        <v>432</v>
      </c>
      <c r="B27" s="326" t="s">
        <v>441</v>
      </c>
      <c r="C27" s="326">
        <v>988</v>
      </c>
      <c r="D27" s="327">
        <v>988</v>
      </c>
      <c r="E27" s="326">
        <v>603</v>
      </c>
      <c r="F27" s="328">
        <v>61</v>
      </c>
      <c r="G27" s="328">
        <v>6</v>
      </c>
      <c r="H27" s="328">
        <v>61</v>
      </c>
      <c r="I27" s="328">
        <v>6</v>
      </c>
      <c r="J27" s="327">
        <v>543</v>
      </c>
      <c r="K27" s="328">
        <v>54.9</v>
      </c>
      <c r="L27" s="328">
        <v>6.2</v>
      </c>
      <c r="M27" s="329">
        <v>54.9</v>
      </c>
      <c r="N27" s="328">
        <v>6.2</v>
      </c>
      <c r="O27" s="330" t="str">
        <f t="shared" si="3"/>
        <v/>
      </c>
      <c r="P27" s="311" t="str">
        <f t="shared" si="4"/>
        <v/>
      </c>
      <c r="Q27" s="360" t="str">
        <f t="shared" si="5"/>
        <v/>
      </c>
      <c r="R27" s="330" t="str">
        <f t="shared" si="0"/>
        <v/>
      </c>
      <c r="S27" s="330" t="str">
        <f t="shared" si="1"/>
        <v/>
      </c>
      <c r="T27" s="330" t="str">
        <f t="shared" si="2"/>
        <v/>
      </c>
      <c r="U27" s="330" t="str">
        <f t="shared" si="6"/>
        <v/>
      </c>
      <c r="V27" s="332" t="str">
        <f t="shared" si="7"/>
        <v/>
      </c>
      <c r="W27" s="214" t="str">
        <f t="shared" si="8"/>
        <v/>
      </c>
      <c r="Y27" s="312">
        <v>73.599999999999994</v>
      </c>
      <c r="Z27" s="214">
        <v>2.8</v>
      </c>
      <c r="AA27" s="214">
        <v>72.3</v>
      </c>
      <c r="AB27" s="311">
        <v>0.75245365321701196</v>
      </c>
      <c r="AC27" s="311">
        <v>1.0407381095670982</v>
      </c>
      <c r="AD27" s="214">
        <v>75.3</v>
      </c>
      <c r="AE27" s="214">
        <v>76.400000000000006</v>
      </c>
      <c r="AF27" s="214">
        <v>74.400000000000006</v>
      </c>
      <c r="AG27" s="214">
        <v>64.099999999999994</v>
      </c>
      <c r="AH27" s="214">
        <v>-2.9453653217011988E-2</v>
      </c>
      <c r="AI27" s="214" t="s">
        <v>402</v>
      </c>
    </row>
    <row r="28" spans="1:35" x14ac:dyDescent="0.3">
      <c r="A28" s="325" t="s">
        <v>432</v>
      </c>
      <c r="B28" s="326" t="s">
        <v>442</v>
      </c>
      <c r="C28" s="326">
        <v>58</v>
      </c>
      <c r="D28" s="327">
        <v>48</v>
      </c>
      <c r="E28" s="326">
        <v>26</v>
      </c>
      <c r="F28" s="333" t="s">
        <v>444</v>
      </c>
      <c r="G28" s="333" t="s">
        <v>444</v>
      </c>
      <c r="H28" s="333" t="s">
        <v>444</v>
      </c>
      <c r="I28" s="333" t="s">
        <v>444</v>
      </c>
      <c r="J28" s="327">
        <v>21</v>
      </c>
      <c r="K28" s="333" t="s">
        <v>444</v>
      </c>
      <c r="L28" s="333" t="s">
        <v>444</v>
      </c>
      <c r="M28" s="334" t="s">
        <v>444</v>
      </c>
      <c r="N28" s="333" t="s">
        <v>444</v>
      </c>
      <c r="O28" s="330" t="str">
        <f t="shared" si="3"/>
        <v/>
      </c>
      <c r="P28" s="311" t="str">
        <f t="shared" si="4"/>
        <v/>
      </c>
      <c r="Q28" s="360" t="str">
        <f t="shared" si="5"/>
        <v/>
      </c>
      <c r="R28" s="330" t="str">
        <f t="shared" si="0"/>
        <v/>
      </c>
      <c r="S28" s="330" t="str">
        <f t="shared" si="1"/>
        <v/>
      </c>
      <c r="T28" s="330" t="str">
        <f t="shared" si="2"/>
        <v/>
      </c>
      <c r="U28" s="330" t="str">
        <f t="shared" si="6"/>
        <v/>
      </c>
      <c r="V28" s="332" t="str">
        <f t="shared" si="7"/>
        <v/>
      </c>
      <c r="W28" s="214" t="str">
        <f t="shared" si="8"/>
        <v/>
      </c>
      <c r="Y28" s="312">
        <v>66.3</v>
      </c>
      <c r="Z28" s="214">
        <v>2.7</v>
      </c>
      <c r="AA28" s="214">
        <v>72.400000000000006</v>
      </c>
      <c r="AB28" s="311">
        <v>0.45537340619307831</v>
      </c>
      <c r="AC28" s="311">
        <v>0.62896879308436227</v>
      </c>
      <c r="AD28" s="214">
        <v>36.4</v>
      </c>
      <c r="AE28" s="214">
        <v>37.4</v>
      </c>
      <c r="AF28" s="214">
        <v>50.7</v>
      </c>
      <c r="AG28" s="214">
        <v>44.9</v>
      </c>
      <c r="AH28" s="214">
        <v>0.26862659380692178</v>
      </c>
      <c r="AI28" s="214" t="s">
        <v>290</v>
      </c>
    </row>
    <row r="29" spans="1:35" x14ac:dyDescent="0.3">
      <c r="A29" s="325" t="s">
        <v>445</v>
      </c>
      <c r="B29" s="326" t="s">
        <v>431</v>
      </c>
      <c r="C29" s="326">
        <v>528</v>
      </c>
      <c r="D29" s="327">
        <v>516</v>
      </c>
      <c r="E29" s="326">
        <v>383</v>
      </c>
      <c r="F29" s="328">
        <v>72.599999999999994</v>
      </c>
      <c r="G29" s="328">
        <v>3.2</v>
      </c>
      <c r="H29" s="328">
        <v>74.2</v>
      </c>
      <c r="I29" s="328">
        <v>3.1</v>
      </c>
      <c r="J29" s="327">
        <v>330</v>
      </c>
      <c r="K29" s="328">
        <v>62.4</v>
      </c>
      <c r="L29" s="328">
        <v>3.4</v>
      </c>
      <c r="M29" s="329">
        <v>63.8</v>
      </c>
      <c r="N29" s="328">
        <v>3.4</v>
      </c>
      <c r="O29" s="330">
        <f t="shared" si="3"/>
        <v>71</v>
      </c>
      <c r="P29" s="311">
        <f t="shared" si="4"/>
        <v>0.51813471502590669</v>
      </c>
      <c r="Q29" s="360">
        <f t="shared" si="5"/>
        <v>0.72976720426184039</v>
      </c>
      <c r="R29" s="330" t="str">
        <f t="shared" si="0"/>
        <v>B</v>
      </c>
      <c r="S29" s="330" t="str">
        <f t="shared" si="1"/>
        <v>B</v>
      </c>
      <c r="T29" s="330" t="str">
        <f t="shared" si="2"/>
        <v>B</v>
      </c>
      <c r="U29" s="330" t="str">
        <f t="shared" si="6"/>
        <v>B</v>
      </c>
      <c r="V29" s="332">
        <f t="shared" si="7"/>
        <v>0.19186528497409328</v>
      </c>
      <c r="W29" s="214" t="str">
        <f t="shared" si="8"/>
        <v>Alaska</v>
      </c>
      <c r="Y29" s="312">
        <v>66.900000000000006</v>
      </c>
      <c r="Z29" s="214">
        <v>2.2000000000000002</v>
      </c>
      <c r="AA29" s="214">
        <v>68.2</v>
      </c>
      <c r="AB29" s="311">
        <v>0.62234706616729085</v>
      </c>
      <c r="AC29" s="311">
        <v>0.9125323550840041</v>
      </c>
      <c r="AD29" s="214">
        <v>63.8</v>
      </c>
      <c r="AE29" s="214">
        <v>64.900000000000006</v>
      </c>
      <c r="AF29" s="214">
        <v>54.7</v>
      </c>
      <c r="AG29" s="214">
        <v>45.1</v>
      </c>
      <c r="AH29" s="214">
        <v>5.9652933832709198E-2</v>
      </c>
      <c r="AI29" s="214" t="s">
        <v>291</v>
      </c>
    </row>
    <row r="30" spans="1:35" x14ac:dyDescent="0.3">
      <c r="A30" s="325" t="s">
        <v>432</v>
      </c>
      <c r="B30" s="326" t="s">
        <v>433</v>
      </c>
      <c r="C30" s="326">
        <v>269</v>
      </c>
      <c r="D30" s="327">
        <v>264</v>
      </c>
      <c r="E30" s="326">
        <v>195</v>
      </c>
      <c r="F30" s="328">
        <v>72.599999999999994</v>
      </c>
      <c r="G30" s="328">
        <v>4.4000000000000004</v>
      </c>
      <c r="H30" s="328">
        <v>74.099999999999994</v>
      </c>
      <c r="I30" s="328">
        <v>4.4000000000000004</v>
      </c>
      <c r="J30" s="327">
        <v>165</v>
      </c>
      <c r="K30" s="328">
        <v>61.4</v>
      </c>
      <c r="L30" s="328">
        <v>4.8</v>
      </c>
      <c r="M30" s="329">
        <v>62.6</v>
      </c>
      <c r="N30" s="328">
        <v>4.8</v>
      </c>
      <c r="O30" s="330" t="str">
        <f t="shared" si="3"/>
        <v/>
      </c>
      <c r="P30" s="311" t="str">
        <f t="shared" si="4"/>
        <v/>
      </c>
      <c r="Q30" s="360" t="str">
        <f t="shared" si="5"/>
        <v/>
      </c>
      <c r="R30" s="330" t="str">
        <f t="shared" si="0"/>
        <v/>
      </c>
      <c r="S30" s="330" t="str">
        <f t="shared" si="1"/>
        <v/>
      </c>
      <c r="T30" s="330" t="str">
        <f t="shared" si="2"/>
        <v/>
      </c>
      <c r="U30" s="330" t="str">
        <f t="shared" si="6"/>
        <v/>
      </c>
      <c r="V30" s="332" t="str">
        <f t="shared" si="7"/>
        <v/>
      </c>
      <c r="W30" s="214" t="str">
        <f t="shared" si="8"/>
        <v/>
      </c>
      <c r="Y30" s="312">
        <v>77.900000000000006</v>
      </c>
      <c r="Z30" s="214">
        <v>2.7</v>
      </c>
      <c r="AA30" s="214">
        <v>79.900000000000006</v>
      </c>
      <c r="AB30" s="311">
        <v>0.65587734241908002</v>
      </c>
      <c r="AC30" s="311">
        <v>0.82087276898508144</v>
      </c>
      <c r="AD30" s="214">
        <v>66.099999999999994</v>
      </c>
      <c r="AE30" s="214">
        <v>68.3</v>
      </c>
      <c r="AF30" s="214">
        <v>62.7</v>
      </c>
      <c r="AG30" s="214">
        <v>64</v>
      </c>
      <c r="AH30" s="214">
        <v>0.14312265758092002</v>
      </c>
      <c r="AI30" s="214" t="s">
        <v>405</v>
      </c>
    </row>
    <row r="31" spans="1:35" x14ac:dyDescent="0.3">
      <c r="A31" s="325" t="s">
        <v>432</v>
      </c>
      <c r="B31" s="326" t="s">
        <v>434</v>
      </c>
      <c r="C31" s="326">
        <v>259</v>
      </c>
      <c r="D31" s="327">
        <v>253</v>
      </c>
      <c r="E31" s="326">
        <v>188</v>
      </c>
      <c r="F31" s="328">
        <v>72.5</v>
      </c>
      <c r="G31" s="328">
        <v>4.5</v>
      </c>
      <c r="H31" s="328">
        <v>74.3</v>
      </c>
      <c r="I31" s="328">
        <v>4.5</v>
      </c>
      <c r="J31" s="327">
        <v>165</v>
      </c>
      <c r="K31" s="328">
        <v>63.5</v>
      </c>
      <c r="L31" s="328">
        <v>4.9000000000000004</v>
      </c>
      <c r="M31" s="329">
        <v>65.099999999999994</v>
      </c>
      <c r="N31" s="328">
        <v>4.9000000000000004</v>
      </c>
      <c r="O31" s="330" t="str">
        <f t="shared" si="3"/>
        <v/>
      </c>
      <c r="P31" s="311" t="str">
        <f t="shared" si="4"/>
        <v/>
      </c>
      <c r="Q31" s="360" t="str">
        <f t="shared" si="5"/>
        <v/>
      </c>
      <c r="R31" s="330" t="str">
        <f t="shared" si="0"/>
        <v/>
      </c>
      <c r="S31" s="330" t="str">
        <f t="shared" si="1"/>
        <v/>
      </c>
      <c r="T31" s="330" t="str">
        <f t="shared" si="2"/>
        <v/>
      </c>
      <c r="U31" s="330" t="str">
        <f t="shared" si="6"/>
        <v/>
      </c>
      <c r="V31" s="332" t="str">
        <f t="shared" si="7"/>
        <v/>
      </c>
      <c r="W31" s="214" t="str">
        <f t="shared" si="8"/>
        <v/>
      </c>
      <c r="Y31" s="312">
        <v>70.3</v>
      </c>
      <c r="Z31" s="214">
        <v>3.2</v>
      </c>
      <c r="AA31" s="214">
        <v>69.8</v>
      </c>
      <c r="AB31" s="311">
        <v>0.71088435374149661</v>
      </c>
      <c r="AC31" s="311">
        <v>1.0184589595150382</v>
      </c>
      <c r="AD31" s="214">
        <v>72.8</v>
      </c>
      <c r="AE31" s="214">
        <v>72.900000000000006</v>
      </c>
      <c r="AF31" s="214" t="s">
        <v>444</v>
      </c>
      <c r="AG31" s="214" t="s">
        <v>444</v>
      </c>
      <c r="AH31" s="214">
        <v>-1.2884353741496657E-2</v>
      </c>
      <c r="AI31" s="214" t="s">
        <v>407</v>
      </c>
    </row>
    <row r="32" spans="1:35" x14ac:dyDescent="0.3">
      <c r="A32" s="325" t="s">
        <v>432</v>
      </c>
      <c r="B32" s="326" t="s">
        <v>435</v>
      </c>
      <c r="C32" s="326">
        <v>345</v>
      </c>
      <c r="D32" s="327">
        <v>343</v>
      </c>
      <c r="E32" s="326">
        <v>265</v>
      </c>
      <c r="F32" s="328">
        <v>76.7</v>
      </c>
      <c r="G32" s="328">
        <v>3.7</v>
      </c>
      <c r="H32" s="328">
        <v>77.3</v>
      </c>
      <c r="I32" s="328">
        <v>3.7</v>
      </c>
      <c r="J32" s="327">
        <v>243</v>
      </c>
      <c r="K32" s="328">
        <v>70.3</v>
      </c>
      <c r="L32" s="328">
        <v>4</v>
      </c>
      <c r="M32" s="329">
        <v>70.900000000000006</v>
      </c>
      <c r="N32" s="328">
        <v>4</v>
      </c>
      <c r="O32" s="330" t="str">
        <f t="shared" si="3"/>
        <v/>
      </c>
      <c r="P32" s="311" t="str">
        <f t="shared" si="4"/>
        <v/>
      </c>
      <c r="Q32" s="360" t="str">
        <f t="shared" si="5"/>
        <v/>
      </c>
      <c r="R32" s="330" t="str">
        <f t="shared" si="0"/>
        <v/>
      </c>
      <c r="S32" s="330" t="str">
        <f t="shared" si="1"/>
        <v/>
      </c>
      <c r="T32" s="330" t="str">
        <f t="shared" si="2"/>
        <v/>
      </c>
      <c r="U32" s="330" t="str">
        <f t="shared" si="6"/>
        <v/>
      </c>
      <c r="V32" s="332" t="str">
        <f t="shared" si="7"/>
        <v/>
      </c>
      <c r="W32" s="214" t="str">
        <f t="shared" si="8"/>
        <v/>
      </c>
      <c r="Y32" s="312">
        <v>66.8</v>
      </c>
      <c r="Z32" s="214">
        <v>2.9</v>
      </c>
      <c r="AA32" s="214">
        <v>67.900000000000006</v>
      </c>
      <c r="AB32" s="311">
        <v>0.61898890258939576</v>
      </c>
      <c r="AC32" s="311">
        <v>0.91161841323916892</v>
      </c>
      <c r="AD32" s="214">
        <v>69.2</v>
      </c>
      <c r="AE32" s="214">
        <v>65.8</v>
      </c>
      <c r="AF32" s="214">
        <v>53.3</v>
      </c>
      <c r="AG32" s="214" t="s">
        <v>444</v>
      </c>
      <c r="AH32" s="214">
        <v>6.0011097410604286E-2</v>
      </c>
      <c r="AI32" s="214" t="s">
        <v>301</v>
      </c>
    </row>
    <row r="33" spans="1:35" x14ac:dyDescent="0.3">
      <c r="A33" s="325" t="s">
        <v>432</v>
      </c>
      <c r="B33" s="326" t="s">
        <v>436</v>
      </c>
      <c r="C33" s="326">
        <v>325</v>
      </c>
      <c r="D33" s="327">
        <v>323</v>
      </c>
      <c r="E33" s="326">
        <v>251</v>
      </c>
      <c r="F33" s="328">
        <v>77.2</v>
      </c>
      <c r="G33" s="328">
        <v>3.8</v>
      </c>
      <c r="H33" s="328">
        <v>77.5</v>
      </c>
      <c r="I33" s="328">
        <v>3.8</v>
      </c>
      <c r="J33" s="327">
        <v>230</v>
      </c>
      <c r="K33" s="328">
        <v>70.599999999999994</v>
      </c>
      <c r="L33" s="328">
        <v>4.0999999999999996</v>
      </c>
      <c r="M33" s="329">
        <v>71</v>
      </c>
      <c r="N33" s="328">
        <v>4.0999999999999996</v>
      </c>
      <c r="O33" s="330" t="str">
        <f t="shared" si="3"/>
        <v/>
      </c>
      <c r="P33" s="311" t="str">
        <f t="shared" si="4"/>
        <v/>
      </c>
      <c r="Q33" s="360" t="str">
        <f t="shared" si="5"/>
        <v/>
      </c>
      <c r="R33" s="330" t="str">
        <f t="shared" si="0"/>
        <v/>
      </c>
      <c r="S33" s="330" t="str">
        <f t="shared" si="1"/>
        <v/>
      </c>
      <c r="T33" s="330" t="str">
        <f t="shared" si="2"/>
        <v/>
      </c>
      <c r="U33" s="330" t="str">
        <f t="shared" si="6"/>
        <v/>
      </c>
      <c r="V33" s="332" t="str">
        <f t="shared" si="7"/>
        <v/>
      </c>
      <c r="W33" s="214" t="str">
        <f t="shared" si="8"/>
        <v/>
      </c>
      <c r="Y33" s="312">
        <v>73.5</v>
      </c>
      <c r="Z33" s="214">
        <v>2.8</v>
      </c>
      <c r="AA33" s="214">
        <v>74.599999999999994</v>
      </c>
      <c r="AB33" s="311">
        <v>0.61842105263157898</v>
      </c>
      <c r="AC33" s="311">
        <v>0.82898264427825608</v>
      </c>
      <c r="AD33" s="214" t="s">
        <v>444</v>
      </c>
      <c r="AE33" s="214" t="s">
        <v>444</v>
      </c>
      <c r="AF33" s="214" t="s">
        <v>444</v>
      </c>
      <c r="AG33" s="214" t="s">
        <v>444</v>
      </c>
      <c r="AH33" s="214">
        <v>0.12757894736842101</v>
      </c>
      <c r="AI33" s="214" t="s">
        <v>304</v>
      </c>
    </row>
    <row r="34" spans="1:35" x14ac:dyDescent="0.3">
      <c r="A34" s="325" t="s">
        <v>432</v>
      </c>
      <c r="B34" s="326" t="s">
        <v>437</v>
      </c>
      <c r="C34" s="326">
        <v>17</v>
      </c>
      <c r="D34" s="327">
        <v>16</v>
      </c>
      <c r="E34" s="326">
        <v>11</v>
      </c>
      <c r="F34" s="333" t="s">
        <v>444</v>
      </c>
      <c r="G34" s="333" t="s">
        <v>444</v>
      </c>
      <c r="H34" s="333" t="s">
        <v>444</v>
      </c>
      <c r="I34" s="333" t="s">
        <v>444</v>
      </c>
      <c r="J34" s="327">
        <v>8</v>
      </c>
      <c r="K34" s="333" t="s">
        <v>444</v>
      </c>
      <c r="L34" s="333" t="s">
        <v>444</v>
      </c>
      <c r="M34" s="334" t="s">
        <v>444</v>
      </c>
      <c r="N34" s="333" t="s">
        <v>444</v>
      </c>
      <c r="O34" s="330" t="str">
        <f t="shared" si="3"/>
        <v/>
      </c>
      <c r="P34" s="311" t="str">
        <f t="shared" si="4"/>
        <v/>
      </c>
      <c r="Q34" s="360" t="str">
        <f t="shared" si="5"/>
        <v/>
      </c>
      <c r="R34" s="330" t="str">
        <f t="shared" si="0"/>
        <v/>
      </c>
      <c r="S34" s="330" t="str">
        <f t="shared" si="1"/>
        <v/>
      </c>
      <c r="T34" s="330" t="str">
        <f t="shared" si="2"/>
        <v/>
      </c>
      <c r="U34" s="330" t="str">
        <f t="shared" si="6"/>
        <v/>
      </c>
      <c r="V34" s="332" t="str">
        <f t="shared" si="7"/>
        <v/>
      </c>
      <c r="W34" s="214" t="str">
        <f t="shared" si="8"/>
        <v/>
      </c>
      <c r="Y34" s="312">
        <v>65.2</v>
      </c>
      <c r="Z34" s="214">
        <v>3.5</v>
      </c>
      <c r="AA34" s="214">
        <v>66.599999999999994</v>
      </c>
      <c r="AB34" s="311">
        <v>0.54491017964071853</v>
      </c>
      <c r="AC34" s="311">
        <v>0.81818345291399186</v>
      </c>
      <c r="AD34" s="214" t="s">
        <v>444</v>
      </c>
      <c r="AE34" s="214" t="s">
        <v>444</v>
      </c>
      <c r="AF34" s="214" t="s">
        <v>444</v>
      </c>
      <c r="AG34" s="214" t="s">
        <v>444</v>
      </c>
      <c r="AH34" s="214">
        <v>0.1210898203592814</v>
      </c>
      <c r="AI34" s="214" t="s">
        <v>307</v>
      </c>
    </row>
    <row r="35" spans="1:35" x14ac:dyDescent="0.3">
      <c r="A35" s="325" t="s">
        <v>432</v>
      </c>
      <c r="B35" s="326" t="s">
        <v>438</v>
      </c>
      <c r="C35" s="326">
        <v>35</v>
      </c>
      <c r="D35" s="327">
        <v>27</v>
      </c>
      <c r="E35" s="326">
        <v>18</v>
      </c>
      <c r="F35" s="333" t="s">
        <v>444</v>
      </c>
      <c r="G35" s="333" t="s">
        <v>444</v>
      </c>
      <c r="H35" s="333" t="s">
        <v>444</v>
      </c>
      <c r="I35" s="333" t="s">
        <v>444</v>
      </c>
      <c r="J35" s="327">
        <v>17</v>
      </c>
      <c r="K35" s="333" t="s">
        <v>444</v>
      </c>
      <c r="L35" s="333" t="s">
        <v>444</v>
      </c>
      <c r="M35" s="334" t="s">
        <v>444</v>
      </c>
      <c r="N35" s="333" t="s">
        <v>444</v>
      </c>
      <c r="O35" s="330" t="str">
        <f t="shared" si="3"/>
        <v/>
      </c>
      <c r="P35" s="311" t="str">
        <f t="shared" si="4"/>
        <v/>
      </c>
      <c r="Q35" s="360" t="str">
        <f t="shared" si="5"/>
        <v/>
      </c>
      <c r="R35" s="330" t="str">
        <f t="shared" si="0"/>
        <v/>
      </c>
      <c r="S35" s="330" t="str">
        <f t="shared" si="1"/>
        <v/>
      </c>
      <c r="T35" s="330" t="str">
        <f t="shared" si="2"/>
        <v/>
      </c>
      <c r="U35" s="330" t="str">
        <f t="shared" si="6"/>
        <v/>
      </c>
      <c r="V35" s="332" t="str">
        <f t="shared" si="7"/>
        <v/>
      </c>
      <c r="W35" s="214" t="str">
        <f t="shared" si="8"/>
        <v/>
      </c>
      <c r="Y35" s="312">
        <v>61.5</v>
      </c>
      <c r="Z35" s="214">
        <v>3.4</v>
      </c>
      <c r="AA35" s="214">
        <v>69.7</v>
      </c>
      <c r="AB35" s="311">
        <v>0.51829871414441142</v>
      </c>
      <c r="AC35" s="311">
        <v>0.743613650135454</v>
      </c>
      <c r="AD35" s="214">
        <v>58.5</v>
      </c>
      <c r="AE35" s="214">
        <v>56.6</v>
      </c>
      <c r="AF35" s="214">
        <v>46.4</v>
      </c>
      <c r="AG35" s="214">
        <v>68.900000000000006</v>
      </c>
      <c r="AH35" s="214">
        <v>0.17870128585558864</v>
      </c>
      <c r="AI35" s="214" t="s">
        <v>309</v>
      </c>
    </row>
    <row r="36" spans="1:35" x14ac:dyDescent="0.3">
      <c r="A36" s="325" t="s">
        <v>432</v>
      </c>
      <c r="B36" s="326" t="s">
        <v>439</v>
      </c>
      <c r="C36" s="326">
        <v>28</v>
      </c>
      <c r="D36" s="327">
        <v>27</v>
      </c>
      <c r="E36" s="326">
        <v>21</v>
      </c>
      <c r="F36" s="333" t="s">
        <v>444</v>
      </c>
      <c r="G36" s="333" t="s">
        <v>444</v>
      </c>
      <c r="H36" s="333" t="s">
        <v>444</v>
      </c>
      <c r="I36" s="333" t="s">
        <v>444</v>
      </c>
      <c r="J36" s="327">
        <v>17</v>
      </c>
      <c r="K36" s="333" t="s">
        <v>444</v>
      </c>
      <c r="L36" s="333" t="s">
        <v>444</v>
      </c>
      <c r="M36" s="334" t="s">
        <v>444</v>
      </c>
      <c r="N36" s="333" t="s">
        <v>444</v>
      </c>
      <c r="O36" s="330" t="str">
        <f t="shared" si="3"/>
        <v/>
      </c>
      <c r="P36" s="311" t="str">
        <f t="shared" si="4"/>
        <v/>
      </c>
      <c r="Q36" s="360" t="str">
        <f t="shared" si="5"/>
        <v/>
      </c>
      <c r="R36" s="330" t="str">
        <f t="shared" si="0"/>
        <v/>
      </c>
      <c r="S36" s="330" t="str">
        <f t="shared" si="1"/>
        <v/>
      </c>
      <c r="T36" s="330" t="str">
        <f t="shared" si="2"/>
        <v/>
      </c>
      <c r="U36" s="330" t="str">
        <f t="shared" si="6"/>
        <v/>
      </c>
      <c r="V36" s="332" t="str">
        <f t="shared" si="7"/>
        <v/>
      </c>
      <c r="W36" s="214" t="str">
        <f t="shared" si="8"/>
        <v/>
      </c>
      <c r="Y36" s="312">
        <v>74</v>
      </c>
      <c r="Z36" s="214">
        <v>3</v>
      </c>
      <c r="AA36" s="214">
        <v>76.400000000000006</v>
      </c>
      <c r="AB36" s="311">
        <v>0.4642857142857143</v>
      </c>
      <c r="AC36" s="311">
        <v>0.60770381451009725</v>
      </c>
      <c r="AD36" s="214" t="s">
        <v>444</v>
      </c>
      <c r="AE36" s="214" t="s">
        <v>444</v>
      </c>
      <c r="AF36" s="214" t="s">
        <v>444</v>
      </c>
      <c r="AG36" s="214" t="s">
        <v>444</v>
      </c>
      <c r="AH36" s="214">
        <v>0.29971428571428582</v>
      </c>
      <c r="AI36" s="214" t="s">
        <v>411</v>
      </c>
    </row>
    <row r="37" spans="1:35" x14ac:dyDescent="0.3">
      <c r="A37" s="325" t="s">
        <v>432</v>
      </c>
      <c r="B37" s="326" t="s">
        <v>440</v>
      </c>
      <c r="C37" s="326">
        <v>375</v>
      </c>
      <c r="D37" s="327">
        <v>372</v>
      </c>
      <c r="E37" s="326">
        <v>287</v>
      </c>
      <c r="F37" s="328">
        <v>76.599999999999994</v>
      </c>
      <c r="G37" s="328">
        <v>3.5</v>
      </c>
      <c r="H37" s="328">
        <v>77.099999999999994</v>
      </c>
      <c r="I37" s="328">
        <v>3.5</v>
      </c>
      <c r="J37" s="327">
        <v>259</v>
      </c>
      <c r="K37" s="328">
        <v>69.2</v>
      </c>
      <c r="L37" s="328">
        <v>3.9</v>
      </c>
      <c r="M37" s="329">
        <v>69.7</v>
      </c>
      <c r="N37" s="328">
        <v>3.9</v>
      </c>
      <c r="O37" s="330" t="str">
        <f t="shared" si="3"/>
        <v/>
      </c>
      <c r="P37" s="311" t="str">
        <f t="shared" si="4"/>
        <v/>
      </c>
      <c r="Q37" s="360" t="str">
        <f t="shared" si="5"/>
        <v/>
      </c>
      <c r="R37" s="330" t="str">
        <f t="shared" si="0"/>
        <v/>
      </c>
      <c r="S37" s="330" t="str">
        <f t="shared" si="1"/>
        <v/>
      </c>
      <c r="T37" s="330" t="str">
        <f t="shared" si="2"/>
        <v/>
      </c>
      <c r="U37" s="330" t="str">
        <f t="shared" si="6"/>
        <v/>
      </c>
      <c r="V37" s="332" t="str">
        <f t="shared" si="7"/>
        <v/>
      </c>
      <c r="W37" s="214" t="str">
        <f t="shared" si="8"/>
        <v/>
      </c>
      <c r="Y37" s="312">
        <v>78.3</v>
      </c>
      <c r="Z37" s="214">
        <v>2.2000000000000002</v>
      </c>
      <c r="AA37" s="214">
        <v>81.099999999999994</v>
      </c>
      <c r="AB37" s="311">
        <v>0.73873085339168487</v>
      </c>
      <c r="AC37" s="311">
        <v>0.91088884511921686</v>
      </c>
      <c r="AD37" s="214">
        <v>71.3</v>
      </c>
      <c r="AE37" s="214">
        <v>73.099999999999994</v>
      </c>
      <c r="AF37" s="214">
        <v>72.099999999999994</v>
      </c>
      <c r="AG37" s="214">
        <v>77.900000000000006</v>
      </c>
      <c r="AH37" s="214">
        <v>7.2269146608315071E-2</v>
      </c>
      <c r="AI37" s="214" t="s">
        <v>413</v>
      </c>
    </row>
    <row r="38" spans="1:35" x14ac:dyDescent="0.3">
      <c r="A38" s="325" t="s">
        <v>432</v>
      </c>
      <c r="B38" s="326" t="s">
        <v>441</v>
      </c>
      <c r="C38" s="326">
        <v>18</v>
      </c>
      <c r="D38" s="327">
        <v>17</v>
      </c>
      <c r="E38" s="326">
        <v>12</v>
      </c>
      <c r="F38" s="333" t="s">
        <v>444</v>
      </c>
      <c r="G38" s="333" t="s">
        <v>444</v>
      </c>
      <c r="H38" s="333" t="s">
        <v>444</v>
      </c>
      <c r="I38" s="333" t="s">
        <v>444</v>
      </c>
      <c r="J38" s="327">
        <v>8</v>
      </c>
      <c r="K38" s="333" t="s">
        <v>444</v>
      </c>
      <c r="L38" s="333" t="s">
        <v>444</v>
      </c>
      <c r="M38" s="334" t="s">
        <v>444</v>
      </c>
      <c r="N38" s="333" t="s">
        <v>444</v>
      </c>
      <c r="O38" s="330" t="str">
        <f t="shared" si="3"/>
        <v/>
      </c>
      <c r="P38" s="311" t="str">
        <f t="shared" si="4"/>
        <v/>
      </c>
      <c r="Q38" s="360" t="str">
        <f t="shared" si="5"/>
        <v/>
      </c>
      <c r="R38" s="330" t="str">
        <f t="shared" si="0"/>
        <v/>
      </c>
      <c r="S38" s="330" t="str">
        <f t="shared" si="1"/>
        <v/>
      </c>
      <c r="T38" s="330" t="str">
        <f t="shared" si="2"/>
        <v/>
      </c>
      <c r="U38" s="330" t="str">
        <f t="shared" si="6"/>
        <v/>
      </c>
      <c r="V38" s="332" t="str">
        <f t="shared" si="7"/>
        <v/>
      </c>
      <c r="W38" s="214" t="str">
        <f t="shared" si="8"/>
        <v/>
      </c>
      <c r="Y38" s="312">
        <v>62.6</v>
      </c>
      <c r="Z38" s="214">
        <v>3.2</v>
      </c>
      <c r="AA38" s="214">
        <v>73.099999999999994</v>
      </c>
      <c r="AB38" s="311">
        <v>0.52311756935270803</v>
      </c>
      <c r="AC38" s="311">
        <v>0.71561910992162525</v>
      </c>
      <c r="AD38" s="214" t="s">
        <v>444</v>
      </c>
      <c r="AE38" s="214" t="s">
        <v>444</v>
      </c>
      <c r="AF38" s="214">
        <v>53.8</v>
      </c>
      <c r="AG38" s="214" t="s">
        <v>444</v>
      </c>
      <c r="AH38" s="214">
        <v>0.20788243064729195</v>
      </c>
      <c r="AI38" s="214" t="s">
        <v>317</v>
      </c>
    </row>
    <row r="39" spans="1:35" x14ac:dyDescent="0.3">
      <c r="A39" s="325" t="s">
        <v>432</v>
      </c>
      <c r="B39" s="326" t="s">
        <v>442</v>
      </c>
      <c r="C39" s="326">
        <v>43</v>
      </c>
      <c r="D39" s="327">
        <v>35</v>
      </c>
      <c r="E39" s="326">
        <v>24</v>
      </c>
      <c r="F39" s="333" t="s">
        <v>444</v>
      </c>
      <c r="G39" s="333" t="s">
        <v>444</v>
      </c>
      <c r="H39" s="333" t="s">
        <v>444</v>
      </c>
      <c r="I39" s="333" t="s">
        <v>444</v>
      </c>
      <c r="J39" s="327">
        <v>22</v>
      </c>
      <c r="K39" s="333" t="s">
        <v>444</v>
      </c>
      <c r="L39" s="333" t="s">
        <v>444</v>
      </c>
      <c r="M39" s="334" t="s">
        <v>444</v>
      </c>
      <c r="N39" s="333" t="s">
        <v>444</v>
      </c>
      <c r="O39" s="330" t="str">
        <f t="shared" si="3"/>
        <v/>
      </c>
      <c r="P39" s="311" t="str">
        <f t="shared" si="4"/>
        <v/>
      </c>
      <c r="Q39" s="360" t="str">
        <f t="shared" si="5"/>
        <v/>
      </c>
      <c r="R39" s="330" t="str">
        <f t="shared" si="0"/>
        <v/>
      </c>
      <c r="S39" s="330" t="str">
        <f t="shared" si="1"/>
        <v/>
      </c>
      <c r="T39" s="330" t="str">
        <f t="shared" si="2"/>
        <v/>
      </c>
      <c r="U39" s="330" t="str">
        <f t="shared" si="6"/>
        <v/>
      </c>
      <c r="V39" s="332" t="str">
        <f t="shared" si="7"/>
        <v/>
      </c>
      <c r="W39" s="214" t="str">
        <f t="shared" si="8"/>
        <v/>
      </c>
      <c r="Y39" s="312">
        <v>64.7</v>
      </c>
      <c r="Z39" s="214">
        <v>1.7</v>
      </c>
      <c r="AA39" s="214">
        <v>69</v>
      </c>
      <c r="AB39" s="311">
        <v>0.57449827691060207</v>
      </c>
      <c r="AC39" s="311">
        <v>0.83260619842116246</v>
      </c>
      <c r="AD39" s="214">
        <v>62.7</v>
      </c>
      <c r="AE39" s="214">
        <v>61.8</v>
      </c>
      <c r="AF39" s="214">
        <v>54.9</v>
      </c>
      <c r="AG39" s="214">
        <v>51.9</v>
      </c>
      <c r="AH39" s="214">
        <v>0.11550172308939799</v>
      </c>
      <c r="AI39" s="214" t="s">
        <v>320</v>
      </c>
    </row>
    <row r="40" spans="1:35" x14ac:dyDescent="0.3">
      <c r="A40" s="325" t="s">
        <v>446</v>
      </c>
      <c r="B40" s="326" t="s">
        <v>431</v>
      </c>
      <c r="C40" s="326">
        <v>5638</v>
      </c>
      <c r="D40" s="327">
        <v>5075</v>
      </c>
      <c r="E40" s="326">
        <v>3878</v>
      </c>
      <c r="F40" s="328">
        <v>68.8</v>
      </c>
      <c r="G40" s="328">
        <v>2.5</v>
      </c>
      <c r="H40" s="328">
        <v>76.400000000000006</v>
      </c>
      <c r="I40" s="328">
        <v>2.5</v>
      </c>
      <c r="J40" s="327">
        <v>3649</v>
      </c>
      <c r="K40" s="328">
        <v>64.7</v>
      </c>
      <c r="L40" s="328">
        <v>2.6</v>
      </c>
      <c r="M40" s="329">
        <v>71.900000000000006</v>
      </c>
      <c r="N40" s="328">
        <v>2.6</v>
      </c>
      <c r="O40" s="330">
        <f t="shared" si="3"/>
        <v>77</v>
      </c>
      <c r="P40" s="311">
        <f t="shared" si="4"/>
        <v>0.63870641738251643</v>
      </c>
      <c r="Q40" s="360">
        <f t="shared" si="5"/>
        <v>0.82948885374352777</v>
      </c>
      <c r="R40" s="330">
        <f t="shared" si="0"/>
        <v>69.099999999999994</v>
      </c>
      <c r="S40" s="330">
        <f t="shared" si="1"/>
        <v>72.7</v>
      </c>
      <c r="T40" s="330">
        <f t="shared" si="2"/>
        <v>60.8</v>
      </c>
      <c r="U40" s="330">
        <f t="shared" si="6"/>
        <v>67.900000000000006</v>
      </c>
      <c r="V40" s="332">
        <f t="shared" si="7"/>
        <v>0.13129358261748358</v>
      </c>
      <c r="W40" s="214" t="str">
        <f t="shared" si="8"/>
        <v>Arizona</v>
      </c>
      <c r="Y40" s="312">
        <v>64.7</v>
      </c>
      <c r="Z40" s="214">
        <v>2.2999999999999998</v>
      </c>
      <c r="AA40" s="214">
        <v>66.599999999999994</v>
      </c>
      <c r="AB40" s="311">
        <v>0.61195734958111192</v>
      </c>
      <c r="AC40" s="311">
        <v>0.9188548792509188</v>
      </c>
      <c r="AD40" s="214">
        <v>63.4</v>
      </c>
      <c r="AE40" s="214">
        <v>63.6</v>
      </c>
      <c r="AF40" s="214">
        <v>48.8</v>
      </c>
      <c r="AG40" s="214">
        <v>70.900000000000006</v>
      </c>
      <c r="AH40" s="214">
        <v>5.4042650418888005E-2</v>
      </c>
      <c r="AI40" s="214" t="s">
        <v>415</v>
      </c>
    </row>
    <row r="41" spans="1:35" x14ac:dyDescent="0.3">
      <c r="A41" s="325" t="s">
        <v>432</v>
      </c>
      <c r="B41" s="326" t="s">
        <v>433</v>
      </c>
      <c r="C41" s="326">
        <v>2739</v>
      </c>
      <c r="D41" s="327">
        <v>2465</v>
      </c>
      <c r="E41" s="326">
        <v>1784</v>
      </c>
      <c r="F41" s="328">
        <v>65.099999999999994</v>
      </c>
      <c r="G41" s="328">
        <v>3.8</v>
      </c>
      <c r="H41" s="328">
        <v>72.400000000000006</v>
      </c>
      <c r="I41" s="328">
        <v>3.7</v>
      </c>
      <c r="J41" s="327">
        <v>1653</v>
      </c>
      <c r="K41" s="328">
        <v>60.4</v>
      </c>
      <c r="L41" s="328">
        <v>3.9</v>
      </c>
      <c r="M41" s="329">
        <v>67.099999999999994</v>
      </c>
      <c r="N41" s="328">
        <v>3.9</v>
      </c>
      <c r="O41" s="330" t="str">
        <f t="shared" si="3"/>
        <v/>
      </c>
      <c r="P41" s="311" t="str">
        <f t="shared" si="4"/>
        <v/>
      </c>
      <c r="Q41" s="360" t="str">
        <f t="shared" si="5"/>
        <v/>
      </c>
      <c r="R41" s="330" t="str">
        <f t="shared" si="0"/>
        <v/>
      </c>
      <c r="S41" s="330" t="str">
        <f t="shared" si="1"/>
        <v/>
      </c>
      <c r="T41" s="330" t="str">
        <f t="shared" si="2"/>
        <v/>
      </c>
      <c r="U41" s="330" t="str">
        <f t="shared" si="6"/>
        <v/>
      </c>
      <c r="V41" s="332" t="str">
        <f t="shared" si="7"/>
        <v/>
      </c>
      <c r="W41" s="214" t="str">
        <f t="shared" si="8"/>
        <v/>
      </c>
      <c r="Y41" s="312">
        <v>67.099999999999994</v>
      </c>
      <c r="Z41" s="214">
        <v>3.2</v>
      </c>
      <c r="AA41" s="214">
        <v>71.5</v>
      </c>
      <c r="AB41" s="311">
        <v>0.36231884057971014</v>
      </c>
      <c r="AC41" s="311">
        <v>0.50673963717441983</v>
      </c>
      <c r="AD41" s="214" t="s">
        <v>444</v>
      </c>
      <c r="AE41" s="214" t="s">
        <v>444</v>
      </c>
      <c r="AF41" s="214" t="s">
        <v>444</v>
      </c>
      <c r="AG41" s="214" t="s">
        <v>444</v>
      </c>
      <c r="AH41" s="214">
        <v>0.35268115942028982</v>
      </c>
      <c r="AI41" s="214" t="s">
        <v>185</v>
      </c>
    </row>
    <row r="42" spans="1:35" x14ac:dyDescent="0.3">
      <c r="A42" s="325" t="s">
        <v>432</v>
      </c>
      <c r="B42" s="326" t="s">
        <v>434</v>
      </c>
      <c r="C42" s="326">
        <v>2899</v>
      </c>
      <c r="D42" s="327">
        <v>2610</v>
      </c>
      <c r="E42" s="326">
        <v>2095</v>
      </c>
      <c r="F42" s="328">
        <v>72.3</v>
      </c>
      <c r="G42" s="328">
        <v>3.4</v>
      </c>
      <c r="H42" s="328">
        <v>80.3</v>
      </c>
      <c r="I42" s="328">
        <v>3.2</v>
      </c>
      <c r="J42" s="327">
        <v>1996</v>
      </c>
      <c r="K42" s="328">
        <v>68.900000000000006</v>
      </c>
      <c r="L42" s="328">
        <v>3.5</v>
      </c>
      <c r="M42" s="329">
        <v>76.5</v>
      </c>
      <c r="N42" s="328">
        <v>3.4</v>
      </c>
      <c r="O42" s="330" t="str">
        <f t="shared" si="3"/>
        <v/>
      </c>
      <c r="P42" s="311" t="str">
        <f t="shared" si="4"/>
        <v/>
      </c>
      <c r="Q42" s="360" t="str">
        <f t="shared" si="5"/>
        <v/>
      </c>
      <c r="R42" s="330" t="str">
        <f t="shared" si="0"/>
        <v/>
      </c>
      <c r="S42" s="330" t="str">
        <f t="shared" si="1"/>
        <v/>
      </c>
      <c r="T42" s="330" t="str">
        <f t="shared" si="2"/>
        <v/>
      </c>
      <c r="U42" s="330" t="str">
        <f t="shared" si="6"/>
        <v/>
      </c>
      <c r="V42" s="332" t="str">
        <f t="shared" si="7"/>
        <v/>
      </c>
      <c r="W42" s="214" t="str">
        <f t="shared" si="8"/>
        <v/>
      </c>
      <c r="Y42" s="312">
        <v>70.099999999999994</v>
      </c>
      <c r="Z42" s="214">
        <v>2</v>
      </c>
      <c r="AA42" s="214">
        <v>71.900000000000006</v>
      </c>
      <c r="AB42" s="311">
        <v>0.62708830548926009</v>
      </c>
      <c r="AC42" s="311">
        <v>0.87216732335084846</v>
      </c>
      <c r="AD42" s="214">
        <v>65.099999999999994</v>
      </c>
      <c r="AE42" s="214">
        <v>64</v>
      </c>
      <c r="AF42" s="214">
        <v>58.7</v>
      </c>
      <c r="AG42" s="214">
        <v>57.5</v>
      </c>
      <c r="AH42" s="214">
        <v>9.1911694510739994E-2</v>
      </c>
      <c r="AI42" s="214" t="s">
        <v>328</v>
      </c>
    </row>
    <row r="43" spans="1:35" x14ac:dyDescent="0.3">
      <c r="A43" s="325" t="s">
        <v>432</v>
      </c>
      <c r="B43" s="326" t="s">
        <v>435</v>
      </c>
      <c r="C43" s="326">
        <v>4840</v>
      </c>
      <c r="D43" s="327">
        <v>4365</v>
      </c>
      <c r="E43" s="326">
        <v>3328</v>
      </c>
      <c r="F43" s="328">
        <v>68.8</v>
      </c>
      <c r="G43" s="328">
        <v>2.7</v>
      </c>
      <c r="H43" s="328">
        <v>76.3</v>
      </c>
      <c r="I43" s="328">
        <v>2.7</v>
      </c>
      <c r="J43" s="327">
        <v>3152</v>
      </c>
      <c r="K43" s="328">
        <v>65.099999999999994</v>
      </c>
      <c r="L43" s="328">
        <v>2.8</v>
      </c>
      <c r="M43" s="329">
        <v>72.2</v>
      </c>
      <c r="N43" s="328">
        <v>2.8</v>
      </c>
      <c r="O43" s="330" t="str">
        <f t="shared" si="3"/>
        <v/>
      </c>
      <c r="P43" s="311" t="str">
        <f t="shared" si="4"/>
        <v/>
      </c>
      <c r="Q43" s="360" t="str">
        <f t="shared" si="5"/>
        <v/>
      </c>
      <c r="R43" s="330" t="str">
        <f t="shared" si="0"/>
        <v/>
      </c>
      <c r="S43" s="330" t="str">
        <f t="shared" si="1"/>
        <v/>
      </c>
      <c r="T43" s="330" t="str">
        <f t="shared" si="2"/>
        <v/>
      </c>
      <c r="U43" s="330" t="str">
        <f t="shared" si="6"/>
        <v/>
      </c>
      <c r="V43" s="332" t="str">
        <f t="shared" si="7"/>
        <v/>
      </c>
      <c r="W43" s="214" t="str">
        <f t="shared" si="8"/>
        <v/>
      </c>
      <c r="Y43" s="312">
        <v>58.3</v>
      </c>
      <c r="Z43" s="214">
        <v>3.7</v>
      </c>
      <c r="AA43" s="214">
        <v>65</v>
      </c>
      <c r="AB43" s="311">
        <v>0.4236276849642005</v>
      </c>
      <c r="AC43" s="311">
        <v>0.65173489994492384</v>
      </c>
      <c r="AD43" s="214">
        <v>49.5</v>
      </c>
      <c r="AE43" s="214">
        <v>46.6</v>
      </c>
      <c r="AF43" s="214">
        <v>30.3</v>
      </c>
      <c r="AG43" s="214" t="s">
        <v>444</v>
      </c>
      <c r="AH43" s="214">
        <v>0.22637231503579952</v>
      </c>
      <c r="AI43" s="214" t="s">
        <v>331</v>
      </c>
    </row>
    <row r="44" spans="1:35" x14ac:dyDescent="0.3">
      <c r="A44" s="325" t="s">
        <v>432</v>
      </c>
      <c r="B44" s="326" t="s">
        <v>436</v>
      </c>
      <c r="C44" s="326">
        <v>3140</v>
      </c>
      <c r="D44" s="327">
        <v>3096</v>
      </c>
      <c r="E44" s="326">
        <v>2480</v>
      </c>
      <c r="F44" s="328">
        <v>79</v>
      </c>
      <c r="G44" s="328">
        <v>3</v>
      </c>
      <c r="H44" s="328">
        <v>80.099999999999994</v>
      </c>
      <c r="I44" s="328">
        <v>3</v>
      </c>
      <c r="J44" s="327">
        <v>2385</v>
      </c>
      <c r="K44" s="328">
        <v>76</v>
      </c>
      <c r="L44" s="328">
        <v>3.1</v>
      </c>
      <c r="M44" s="329">
        <v>77</v>
      </c>
      <c r="N44" s="328">
        <v>3.1</v>
      </c>
      <c r="O44" s="330" t="str">
        <f t="shared" si="3"/>
        <v/>
      </c>
      <c r="P44" s="311" t="str">
        <f t="shared" si="4"/>
        <v/>
      </c>
      <c r="Q44" s="360" t="str">
        <f t="shared" si="5"/>
        <v/>
      </c>
      <c r="R44" s="330" t="str">
        <f t="shared" si="0"/>
        <v/>
      </c>
      <c r="S44" s="330" t="str">
        <f t="shared" si="1"/>
        <v/>
      </c>
      <c r="T44" s="330" t="str">
        <f t="shared" si="2"/>
        <v/>
      </c>
      <c r="U44" s="330" t="str">
        <f t="shared" si="6"/>
        <v/>
      </c>
      <c r="V44" s="332" t="str">
        <f t="shared" si="7"/>
        <v/>
      </c>
      <c r="W44" s="214" t="str">
        <f t="shared" si="8"/>
        <v/>
      </c>
      <c r="Y44" s="312">
        <v>74.099999999999994</v>
      </c>
      <c r="Z44" s="214">
        <v>3</v>
      </c>
      <c r="AA44" s="214">
        <v>77.7</v>
      </c>
      <c r="AB44" s="311">
        <v>0.5641025641025641</v>
      </c>
      <c r="AC44" s="311">
        <v>0.72600072600072596</v>
      </c>
      <c r="AD44" s="214">
        <v>51.2</v>
      </c>
      <c r="AE44" s="214">
        <v>57.2</v>
      </c>
      <c r="AF44" s="214">
        <v>51.9</v>
      </c>
      <c r="AG44" s="214">
        <v>60.6</v>
      </c>
      <c r="AH44" s="214">
        <v>0.21289743589743593</v>
      </c>
      <c r="AI44" s="214" t="s">
        <v>333</v>
      </c>
    </row>
    <row r="45" spans="1:35" x14ac:dyDescent="0.3">
      <c r="A45" s="325" t="s">
        <v>432</v>
      </c>
      <c r="B45" s="326" t="s">
        <v>437</v>
      </c>
      <c r="C45" s="326">
        <v>279</v>
      </c>
      <c r="D45" s="327">
        <v>259</v>
      </c>
      <c r="E45" s="326">
        <v>205</v>
      </c>
      <c r="F45" s="328">
        <v>73.3</v>
      </c>
      <c r="G45" s="328">
        <v>10.4</v>
      </c>
      <c r="H45" s="328">
        <v>79.2</v>
      </c>
      <c r="I45" s="328">
        <v>9.9</v>
      </c>
      <c r="J45" s="327">
        <v>179</v>
      </c>
      <c r="K45" s="328">
        <v>63.9</v>
      </c>
      <c r="L45" s="328">
        <v>11.3</v>
      </c>
      <c r="M45" s="329">
        <v>69.099999999999994</v>
      </c>
      <c r="N45" s="328">
        <v>11.3</v>
      </c>
      <c r="O45" s="330" t="str">
        <f t="shared" si="3"/>
        <v/>
      </c>
      <c r="P45" s="311" t="str">
        <f t="shared" si="4"/>
        <v/>
      </c>
      <c r="Q45" s="360" t="str">
        <f t="shared" si="5"/>
        <v/>
      </c>
      <c r="R45" s="330" t="str">
        <f t="shared" si="0"/>
        <v/>
      </c>
      <c r="S45" s="330" t="str">
        <f t="shared" si="1"/>
        <v/>
      </c>
      <c r="T45" s="330" t="str">
        <f t="shared" si="2"/>
        <v/>
      </c>
      <c r="U45" s="330" t="str">
        <f t="shared" si="6"/>
        <v/>
      </c>
      <c r="V45" s="332" t="str">
        <f t="shared" si="7"/>
        <v/>
      </c>
      <c r="W45" s="214" t="str">
        <f t="shared" si="8"/>
        <v/>
      </c>
      <c r="Y45" s="312">
        <v>70.2</v>
      </c>
      <c r="Z45" s="214">
        <v>1.9</v>
      </c>
      <c r="AA45" s="214">
        <v>71.7</v>
      </c>
      <c r="AB45" s="311">
        <v>0.63786242183058561</v>
      </c>
      <c r="AC45" s="311">
        <v>0.8896268086897986</v>
      </c>
      <c r="AD45" s="214">
        <v>70.8</v>
      </c>
      <c r="AE45" s="214">
        <v>70.599999999999994</v>
      </c>
      <c r="AF45" s="214">
        <v>54.3</v>
      </c>
      <c r="AG45" s="214">
        <v>49.1</v>
      </c>
      <c r="AH45" s="214">
        <v>7.9137578169414469E-2</v>
      </c>
      <c r="AI45" s="214" t="s">
        <v>334</v>
      </c>
    </row>
    <row r="46" spans="1:35" x14ac:dyDescent="0.3">
      <c r="A46" s="325" t="s">
        <v>432</v>
      </c>
      <c r="B46" s="326" t="s">
        <v>438</v>
      </c>
      <c r="C46" s="326">
        <v>206</v>
      </c>
      <c r="D46" s="327">
        <v>158</v>
      </c>
      <c r="E46" s="326">
        <v>111</v>
      </c>
      <c r="F46" s="328">
        <v>53.8</v>
      </c>
      <c r="G46" s="328">
        <v>14.1</v>
      </c>
      <c r="H46" s="328">
        <v>70.2</v>
      </c>
      <c r="I46" s="328">
        <v>14.8</v>
      </c>
      <c r="J46" s="327">
        <v>107</v>
      </c>
      <c r="K46" s="328">
        <v>52</v>
      </c>
      <c r="L46" s="328">
        <v>14.1</v>
      </c>
      <c r="M46" s="329">
        <v>67.900000000000006</v>
      </c>
      <c r="N46" s="328">
        <v>15.1</v>
      </c>
      <c r="O46" s="330" t="str">
        <f t="shared" si="3"/>
        <v/>
      </c>
      <c r="P46" s="311" t="str">
        <f t="shared" si="4"/>
        <v/>
      </c>
      <c r="Q46" s="360" t="str">
        <f t="shared" si="5"/>
        <v/>
      </c>
      <c r="R46" s="330" t="str">
        <f t="shared" si="0"/>
        <v/>
      </c>
      <c r="S46" s="330" t="str">
        <f t="shared" si="1"/>
        <v/>
      </c>
      <c r="T46" s="330" t="str">
        <f t="shared" si="2"/>
        <v/>
      </c>
      <c r="U46" s="330" t="str">
        <f t="shared" si="6"/>
        <v/>
      </c>
      <c r="V46" s="332" t="str">
        <f t="shared" si="7"/>
        <v/>
      </c>
      <c r="W46" s="214" t="str">
        <f t="shared" si="8"/>
        <v/>
      </c>
      <c r="Y46" s="312">
        <v>66.3</v>
      </c>
      <c r="Z46" s="214">
        <v>3.4</v>
      </c>
      <c r="AA46" s="214">
        <v>66.8</v>
      </c>
      <c r="AB46" s="311">
        <v>0.64179104477611937</v>
      </c>
      <c r="AC46" s="311">
        <v>0.96076503708999916</v>
      </c>
      <c r="AD46" s="214" t="s">
        <v>444</v>
      </c>
      <c r="AE46" s="214" t="s">
        <v>444</v>
      </c>
      <c r="AF46" s="214" t="s">
        <v>444</v>
      </c>
      <c r="AG46" s="214" t="s">
        <v>444</v>
      </c>
      <c r="AH46" s="214">
        <v>2.620895522388067E-2</v>
      </c>
      <c r="AI46" s="214" t="s">
        <v>417</v>
      </c>
    </row>
    <row r="47" spans="1:35" x14ac:dyDescent="0.3">
      <c r="A47" s="325" t="s">
        <v>432</v>
      </c>
      <c r="B47" s="326" t="s">
        <v>439</v>
      </c>
      <c r="C47" s="326">
        <v>1800</v>
      </c>
      <c r="D47" s="327">
        <v>1340</v>
      </c>
      <c r="E47" s="326">
        <v>895</v>
      </c>
      <c r="F47" s="328">
        <v>49.7</v>
      </c>
      <c r="G47" s="328">
        <v>5.0999999999999996</v>
      </c>
      <c r="H47" s="328">
        <v>66.8</v>
      </c>
      <c r="I47" s="328">
        <v>5.5</v>
      </c>
      <c r="J47" s="327">
        <v>814</v>
      </c>
      <c r="K47" s="328">
        <v>45.2</v>
      </c>
      <c r="L47" s="328">
        <v>5.0999999999999996</v>
      </c>
      <c r="M47" s="329">
        <v>60.8</v>
      </c>
      <c r="N47" s="328">
        <v>5.8</v>
      </c>
      <c r="O47" s="330" t="str">
        <f t="shared" si="3"/>
        <v/>
      </c>
      <c r="P47" s="311" t="str">
        <f t="shared" si="4"/>
        <v/>
      </c>
      <c r="Q47" s="360" t="str">
        <f t="shared" si="5"/>
        <v/>
      </c>
      <c r="R47" s="330" t="str">
        <f t="shared" si="0"/>
        <v/>
      </c>
      <c r="S47" s="330" t="str">
        <f t="shared" si="1"/>
        <v/>
      </c>
      <c r="T47" s="330" t="str">
        <f t="shared" si="2"/>
        <v/>
      </c>
      <c r="U47" s="330" t="str">
        <f t="shared" si="6"/>
        <v/>
      </c>
      <c r="V47" s="332" t="str">
        <f t="shared" si="7"/>
        <v/>
      </c>
      <c r="W47" s="214" t="str">
        <f t="shared" si="8"/>
        <v/>
      </c>
      <c r="Y47" s="312">
        <v>63.4</v>
      </c>
      <c r="Z47" s="214">
        <v>3.1</v>
      </c>
      <c r="AA47" s="214">
        <v>69</v>
      </c>
      <c r="AB47" s="311">
        <v>0.52018633540372672</v>
      </c>
      <c r="AC47" s="311">
        <v>0.75389323971554589</v>
      </c>
      <c r="AD47" s="214">
        <v>53.9</v>
      </c>
      <c r="AE47" s="214">
        <v>53.7</v>
      </c>
      <c r="AF47" s="214">
        <v>38.299999999999997</v>
      </c>
      <c r="AG47" s="214" t="s">
        <v>444</v>
      </c>
      <c r="AH47" s="214">
        <v>0.16981366459627334</v>
      </c>
      <c r="AI47" s="214" t="s">
        <v>337</v>
      </c>
    </row>
    <row r="48" spans="1:35" x14ac:dyDescent="0.3">
      <c r="A48" s="325" t="s">
        <v>432</v>
      </c>
      <c r="B48" s="326" t="s">
        <v>440</v>
      </c>
      <c r="C48" s="326">
        <v>4966</v>
      </c>
      <c r="D48" s="327">
        <v>4472</v>
      </c>
      <c r="E48" s="326">
        <v>3422</v>
      </c>
      <c r="F48" s="328">
        <v>68.900000000000006</v>
      </c>
      <c r="G48" s="328">
        <v>2.7</v>
      </c>
      <c r="H48" s="328">
        <v>76.5</v>
      </c>
      <c r="I48" s="328">
        <v>2.6</v>
      </c>
      <c r="J48" s="327">
        <v>3242</v>
      </c>
      <c r="K48" s="328">
        <v>65.3</v>
      </c>
      <c r="L48" s="328">
        <v>2.8</v>
      </c>
      <c r="M48" s="329">
        <v>72.5</v>
      </c>
      <c r="N48" s="328">
        <v>2.8</v>
      </c>
      <c r="O48" s="330" t="str">
        <f t="shared" si="3"/>
        <v/>
      </c>
      <c r="P48" s="311" t="str">
        <f t="shared" si="4"/>
        <v/>
      </c>
      <c r="Q48" s="360" t="str">
        <f t="shared" si="5"/>
        <v/>
      </c>
      <c r="R48" s="330" t="str">
        <f t="shared" si="0"/>
        <v/>
      </c>
      <c r="S48" s="330" t="str">
        <f t="shared" si="1"/>
        <v/>
      </c>
      <c r="T48" s="330" t="str">
        <f t="shared" si="2"/>
        <v/>
      </c>
      <c r="U48" s="330" t="str">
        <f t="shared" si="6"/>
        <v/>
      </c>
      <c r="V48" s="332" t="str">
        <f t="shared" si="7"/>
        <v/>
      </c>
      <c r="W48" s="214" t="str">
        <f t="shared" si="8"/>
        <v/>
      </c>
      <c r="Y48" s="312">
        <v>58.5</v>
      </c>
      <c r="Z48" s="214">
        <v>3.5</v>
      </c>
      <c r="AA48" s="214">
        <v>60.3</v>
      </c>
      <c r="AB48" s="311">
        <v>0.44444444444444442</v>
      </c>
      <c r="AC48" s="311">
        <v>0.7370554634236226</v>
      </c>
      <c r="AD48" s="214" t="s">
        <v>444</v>
      </c>
      <c r="AE48" s="214" t="s">
        <v>444</v>
      </c>
      <c r="AF48" s="214" t="s">
        <v>444</v>
      </c>
      <c r="AG48" s="214" t="s">
        <v>444</v>
      </c>
      <c r="AH48" s="214">
        <v>0.15855555555555556</v>
      </c>
      <c r="AI48" s="214" t="s">
        <v>339</v>
      </c>
    </row>
    <row r="49" spans="1:35" x14ac:dyDescent="0.3">
      <c r="A49" s="325" t="s">
        <v>432</v>
      </c>
      <c r="B49" s="326" t="s">
        <v>441</v>
      </c>
      <c r="C49" s="326">
        <v>344</v>
      </c>
      <c r="D49" s="327">
        <v>323</v>
      </c>
      <c r="E49" s="326">
        <v>266</v>
      </c>
      <c r="F49" s="328">
        <v>77.3</v>
      </c>
      <c r="G49" s="328">
        <v>8.9</v>
      </c>
      <c r="H49" s="328">
        <v>82.2</v>
      </c>
      <c r="I49" s="328">
        <v>8.4</v>
      </c>
      <c r="J49" s="327">
        <v>235</v>
      </c>
      <c r="K49" s="328">
        <v>68.3</v>
      </c>
      <c r="L49" s="328">
        <v>9.9</v>
      </c>
      <c r="M49" s="329">
        <v>72.7</v>
      </c>
      <c r="N49" s="328">
        <v>9.8000000000000007</v>
      </c>
      <c r="O49" s="330" t="str">
        <f t="shared" si="3"/>
        <v/>
      </c>
      <c r="P49" s="311" t="str">
        <f t="shared" si="4"/>
        <v/>
      </c>
      <c r="Q49" s="360" t="str">
        <f t="shared" si="5"/>
        <v/>
      </c>
      <c r="R49" s="330" t="str">
        <f t="shared" si="0"/>
        <v/>
      </c>
      <c r="S49" s="330" t="str">
        <f t="shared" si="1"/>
        <v/>
      </c>
      <c r="T49" s="330" t="str">
        <f t="shared" si="2"/>
        <v/>
      </c>
      <c r="U49" s="330" t="str">
        <f t="shared" si="6"/>
        <v/>
      </c>
      <c r="V49" s="332" t="str">
        <f t="shared" si="7"/>
        <v/>
      </c>
      <c r="W49" s="214" t="str">
        <f t="shared" si="8"/>
        <v/>
      </c>
      <c r="Y49" s="312">
        <v>66.400000000000006</v>
      </c>
      <c r="Z49" s="214">
        <v>2.7</v>
      </c>
      <c r="AA49" s="214">
        <v>67.3</v>
      </c>
      <c r="AB49" s="311">
        <v>0.63327526132404177</v>
      </c>
      <c r="AC49" s="311">
        <v>0.94097364238342018</v>
      </c>
      <c r="AD49" s="214">
        <v>69.400000000000006</v>
      </c>
      <c r="AE49" s="214">
        <v>68.2</v>
      </c>
      <c r="AF49" s="214">
        <v>41.4</v>
      </c>
      <c r="AG49" s="214" t="s">
        <v>444</v>
      </c>
      <c r="AH49" s="214">
        <v>3.972473867595816E-2</v>
      </c>
      <c r="AI49" s="214" t="s">
        <v>341</v>
      </c>
    </row>
    <row r="50" spans="1:35" x14ac:dyDescent="0.3">
      <c r="A50" s="325" t="s">
        <v>432</v>
      </c>
      <c r="B50" s="326" t="s">
        <v>442</v>
      </c>
      <c r="C50" s="326">
        <v>226</v>
      </c>
      <c r="D50" s="327">
        <v>177</v>
      </c>
      <c r="E50" s="326">
        <v>130</v>
      </c>
      <c r="F50" s="328">
        <v>57.8</v>
      </c>
      <c r="G50" s="328">
        <v>13.3</v>
      </c>
      <c r="H50" s="328">
        <v>73.5</v>
      </c>
      <c r="I50" s="328">
        <v>13.4</v>
      </c>
      <c r="J50" s="327">
        <v>127</v>
      </c>
      <c r="K50" s="328">
        <v>56.2</v>
      </c>
      <c r="L50" s="328">
        <v>13.4</v>
      </c>
      <c r="M50" s="329">
        <v>71.5</v>
      </c>
      <c r="N50" s="328">
        <v>13.8</v>
      </c>
      <c r="O50" s="330" t="str">
        <f t="shared" si="3"/>
        <v/>
      </c>
      <c r="P50" s="311" t="str">
        <f t="shared" si="4"/>
        <v/>
      </c>
      <c r="Q50" s="360" t="str">
        <f t="shared" si="5"/>
        <v/>
      </c>
      <c r="R50" s="330" t="str">
        <f t="shared" si="0"/>
        <v/>
      </c>
      <c r="S50" s="330" t="str">
        <f t="shared" si="1"/>
        <v/>
      </c>
      <c r="T50" s="330" t="str">
        <f t="shared" si="2"/>
        <v/>
      </c>
      <c r="U50" s="330" t="str">
        <f t="shared" si="6"/>
        <v/>
      </c>
      <c r="V50" s="332" t="str">
        <f t="shared" si="7"/>
        <v/>
      </c>
      <c r="W50" s="214" t="str">
        <f t="shared" si="8"/>
        <v/>
      </c>
      <c r="Y50" s="312">
        <v>63.9</v>
      </c>
      <c r="Z50" s="214">
        <v>1.5</v>
      </c>
      <c r="AA50" s="214">
        <v>72</v>
      </c>
      <c r="AB50" s="311">
        <v>0.55568901506879231</v>
      </c>
      <c r="AC50" s="311">
        <v>0.77179029870665594</v>
      </c>
      <c r="AD50" s="214">
        <v>60.8</v>
      </c>
      <c r="AE50" s="214">
        <v>60.8</v>
      </c>
      <c r="AF50" s="214">
        <v>53.1</v>
      </c>
      <c r="AG50" s="214">
        <v>58.7</v>
      </c>
      <c r="AH50" s="214">
        <v>0.16431098493120766</v>
      </c>
      <c r="AI50" s="214" t="s">
        <v>343</v>
      </c>
    </row>
    <row r="51" spans="1:35" x14ac:dyDescent="0.3">
      <c r="A51" s="325" t="s">
        <v>447</v>
      </c>
      <c r="B51" s="326" t="s">
        <v>431</v>
      </c>
      <c r="C51" s="326">
        <v>2283</v>
      </c>
      <c r="D51" s="327">
        <v>2195</v>
      </c>
      <c r="E51" s="326">
        <v>1361</v>
      </c>
      <c r="F51" s="328">
        <v>59.6</v>
      </c>
      <c r="G51" s="328">
        <v>3.4</v>
      </c>
      <c r="H51" s="328">
        <v>62</v>
      </c>
      <c r="I51" s="328">
        <v>3.4</v>
      </c>
      <c r="J51" s="327">
        <v>1186</v>
      </c>
      <c r="K51" s="328">
        <v>51.9</v>
      </c>
      <c r="L51" s="328">
        <v>3.4</v>
      </c>
      <c r="M51" s="329">
        <v>54</v>
      </c>
      <c r="N51" s="328">
        <v>3.5</v>
      </c>
      <c r="O51" s="330">
        <f t="shared" si="3"/>
        <v>57</v>
      </c>
      <c r="P51" s="311">
        <f t="shared" si="4"/>
        <v>0.42857142857142855</v>
      </c>
      <c r="Q51" s="360">
        <f t="shared" si="5"/>
        <v>0.75187969924812026</v>
      </c>
      <c r="R51" s="330">
        <f t="shared" si="0"/>
        <v>44.7</v>
      </c>
      <c r="S51" s="330">
        <f t="shared" si="1"/>
        <v>44.1</v>
      </c>
      <c r="T51" s="330">
        <f t="shared" si="2"/>
        <v>34.6</v>
      </c>
      <c r="U51" s="330" t="str">
        <f t="shared" si="6"/>
        <v>B</v>
      </c>
      <c r="V51" s="332">
        <f t="shared" si="7"/>
        <v>0.14142857142857151</v>
      </c>
      <c r="W51" s="214" t="str">
        <f t="shared" si="8"/>
        <v>Arkansas</v>
      </c>
      <c r="Y51" s="312">
        <v>63.6</v>
      </c>
      <c r="Z51" s="214">
        <v>2.8</v>
      </c>
      <c r="AA51" s="214">
        <v>65.7</v>
      </c>
      <c r="AB51" s="311">
        <v>0.52890173410404628</v>
      </c>
      <c r="AC51" s="311">
        <v>0.80502547047800044</v>
      </c>
      <c r="AD51" s="214" t="s">
        <v>444</v>
      </c>
      <c r="AE51" s="214" t="s">
        <v>444</v>
      </c>
      <c r="AF51" s="214">
        <v>49.6</v>
      </c>
      <c r="AG51" s="214" t="s">
        <v>444</v>
      </c>
      <c r="AH51" s="214">
        <v>0.12809826589595374</v>
      </c>
      <c r="AI51" s="214" t="s">
        <v>345</v>
      </c>
    </row>
    <row r="52" spans="1:35" x14ac:dyDescent="0.3">
      <c r="A52" s="325" t="s">
        <v>432</v>
      </c>
      <c r="B52" s="326" t="s">
        <v>433</v>
      </c>
      <c r="C52" s="326">
        <v>1101</v>
      </c>
      <c r="D52" s="327">
        <v>1057</v>
      </c>
      <c r="E52" s="326">
        <v>641</v>
      </c>
      <c r="F52" s="328">
        <v>58.2</v>
      </c>
      <c r="G52" s="328">
        <v>4.9000000000000004</v>
      </c>
      <c r="H52" s="328">
        <v>60.6</v>
      </c>
      <c r="I52" s="328">
        <v>4.9000000000000004</v>
      </c>
      <c r="J52" s="327">
        <v>546</v>
      </c>
      <c r="K52" s="328">
        <v>49.6</v>
      </c>
      <c r="L52" s="328">
        <v>4.9000000000000004</v>
      </c>
      <c r="M52" s="329">
        <v>51.6</v>
      </c>
      <c r="N52" s="328">
        <v>5</v>
      </c>
      <c r="O52" s="330" t="str">
        <f t="shared" si="3"/>
        <v/>
      </c>
      <c r="P52" s="311" t="str">
        <f t="shared" si="4"/>
        <v/>
      </c>
      <c r="Q52" s="360" t="str">
        <f t="shared" si="5"/>
        <v/>
      </c>
      <c r="R52" s="330" t="str">
        <f t="shared" si="0"/>
        <v/>
      </c>
      <c r="S52" s="330" t="str">
        <f t="shared" si="1"/>
        <v/>
      </c>
      <c r="T52" s="330" t="str">
        <f t="shared" si="2"/>
        <v/>
      </c>
      <c r="U52" s="330" t="str">
        <f t="shared" si="6"/>
        <v/>
      </c>
      <c r="V52" s="332" t="str">
        <f t="shared" si="7"/>
        <v/>
      </c>
      <c r="W52" s="214" t="str">
        <f t="shared" si="8"/>
        <v/>
      </c>
      <c r="Y52" s="312">
        <v>68.400000000000006</v>
      </c>
      <c r="Z52" s="214">
        <v>3.6</v>
      </c>
      <c r="AA52" s="214">
        <v>69.900000000000006</v>
      </c>
      <c r="AB52" s="311">
        <v>0.43333333333333335</v>
      </c>
      <c r="AC52" s="311">
        <v>0.61993323795898903</v>
      </c>
      <c r="AD52" s="214" t="s">
        <v>444</v>
      </c>
      <c r="AE52" s="214" t="s">
        <v>444</v>
      </c>
      <c r="AF52" s="214" t="s">
        <v>444</v>
      </c>
      <c r="AG52" s="214" t="s">
        <v>444</v>
      </c>
      <c r="AH52" s="214">
        <v>0.26566666666666672</v>
      </c>
      <c r="AI52" s="214" t="s">
        <v>348</v>
      </c>
    </row>
    <row r="53" spans="1:35" x14ac:dyDescent="0.3">
      <c r="A53" s="325" t="s">
        <v>432</v>
      </c>
      <c r="B53" s="326" t="s">
        <v>434</v>
      </c>
      <c r="C53" s="326">
        <v>1182</v>
      </c>
      <c r="D53" s="327">
        <v>1138</v>
      </c>
      <c r="E53" s="326">
        <v>720</v>
      </c>
      <c r="F53" s="328">
        <v>60.9</v>
      </c>
      <c r="G53" s="328">
        <v>4.5999999999999996</v>
      </c>
      <c r="H53" s="328">
        <v>63.3</v>
      </c>
      <c r="I53" s="328">
        <v>4.7</v>
      </c>
      <c r="J53" s="327">
        <v>640</v>
      </c>
      <c r="K53" s="328">
        <v>54.1</v>
      </c>
      <c r="L53" s="328">
        <v>4.7</v>
      </c>
      <c r="M53" s="329">
        <v>56.2</v>
      </c>
      <c r="N53" s="328">
        <v>4.8</v>
      </c>
      <c r="O53" s="330" t="str">
        <f t="shared" si="3"/>
        <v/>
      </c>
      <c r="P53" s="311" t="str">
        <f t="shared" si="4"/>
        <v/>
      </c>
      <c r="Q53" s="360" t="str">
        <f t="shared" si="5"/>
        <v/>
      </c>
      <c r="R53" s="330" t="str">
        <f t="shared" si="0"/>
        <v/>
      </c>
      <c r="S53" s="330" t="str">
        <f t="shared" si="1"/>
        <v/>
      </c>
      <c r="T53" s="330" t="str">
        <f t="shared" si="2"/>
        <v/>
      </c>
      <c r="U53" s="330" t="str">
        <f t="shared" si="6"/>
        <v/>
      </c>
      <c r="V53" s="332" t="str">
        <f t="shared" si="7"/>
        <v/>
      </c>
      <c r="W53" s="214" t="str">
        <f t="shared" si="8"/>
        <v/>
      </c>
      <c r="Y53" s="312">
        <v>71.5</v>
      </c>
      <c r="Z53" s="214">
        <v>2.4</v>
      </c>
      <c r="AA53" s="214">
        <v>77.3</v>
      </c>
      <c r="AB53" s="311">
        <v>0.60724637681159421</v>
      </c>
      <c r="AC53" s="311">
        <v>0.78557099199430047</v>
      </c>
      <c r="AD53" s="214">
        <v>63.9</v>
      </c>
      <c r="AE53" s="214">
        <v>62.5</v>
      </c>
      <c r="AF53" s="214">
        <v>51.3</v>
      </c>
      <c r="AG53" s="214">
        <v>61.8</v>
      </c>
      <c r="AH53" s="214">
        <v>0.16575362318840581</v>
      </c>
      <c r="AI53" s="214" t="s">
        <v>419</v>
      </c>
    </row>
    <row r="54" spans="1:35" x14ac:dyDescent="0.3">
      <c r="A54" s="325" t="s">
        <v>432</v>
      </c>
      <c r="B54" s="326" t="s">
        <v>435</v>
      </c>
      <c r="C54" s="326">
        <v>1867</v>
      </c>
      <c r="D54" s="327">
        <v>1808</v>
      </c>
      <c r="E54" s="326">
        <v>1139</v>
      </c>
      <c r="F54" s="328">
        <v>61</v>
      </c>
      <c r="G54" s="328">
        <v>3.7</v>
      </c>
      <c r="H54" s="328">
        <v>63</v>
      </c>
      <c r="I54" s="328">
        <v>3.7</v>
      </c>
      <c r="J54" s="327">
        <v>1014</v>
      </c>
      <c r="K54" s="328">
        <v>54.3</v>
      </c>
      <c r="L54" s="328">
        <v>3.8</v>
      </c>
      <c r="M54" s="329">
        <v>56.1</v>
      </c>
      <c r="N54" s="328">
        <v>3.8</v>
      </c>
      <c r="O54" s="330" t="str">
        <f t="shared" si="3"/>
        <v/>
      </c>
      <c r="P54" s="311" t="str">
        <f t="shared" si="4"/>
        <v/>
      </c>
      <c r="Q54" s="360" t="str">
        <f t="shared" si="5"/>
        <v/>
      </c>
      <c r="R54" s="330" t="str">
        <f t="shared" si="0"/>
        <v/>
      </c>
      <c r="S54" s="330" t="str">
        <f t="shared" si="1"/>
        <v/>
      </c>
      <c r="T54" s="330" t="str">
        <f t="shared" si="2"/>
        <v/>
      </c>
      <c r="U54" s="330" t="str">
        <f t="shared" si="6"/>
        <v/>
      </c>
      <c r="V54" s="332" t="str">
        <f t="shared" si="7"/>
        <v/>
      </c>
      <c r="W54" s="214" t="str">
        <f t="shared" si="8"/>
        <v/>
      </c>
      <c r="Y54" s="312">
        <v>71.5</v>
      </c>
      <c r="Z54" s="214">
        <v>2.5</v>
      </c>
      <c r="AA54" s="214">
        <v>77</v>
      </c>
      <c r="AB54" s="311">
        <v>0.55840455840455838</v>
      </c>
      <c r="AC54" s="311">
        <v>0.7252007252007252</v>
      </c>
      <c r="AD54" s="214">
        <v>61.9</v>
      </c>
      <c r="AE54" s="214">
        <v>57.4</v>
      </c>
      <c r="AF54" s="214">
        <v>53.7</v>
      </c>
      <c r="AG54" s="214">
        <v>62.8</v>
      </c>
      <c r="AH54" s="214">
        <v>0.21159544159544164</v>
      </c>
      <c r="AI54" s="214" t="s">
        <v>353</v>
      </c>
    </row>
    <row r="55" spans="1:35" x14ac:dyDescent="0.3">
      <c r="A55" s="325" t="s">
        <v>432</v>
      </c>
      <c r="B55" s="326" t="s">
        <v>436</v>
      </c>
      <c r="C55" s="326">
        <v>1744</v>
      </c>
      <c r="D55" s="327">
        <v>1733</v>
      </c>
      <c r="E55" s="326">
        <v>1111</v>
      </c>
      <c r="F55" s="328">
        <v>63.7</v>
      </c>
      <c r="G55" s="328">
        <v>3.8</v>
      </c>
      <c r="H55" s="328">
        <v>64.099999999999994</v>
      </c>
      <c r="I55" s="328">
        <v>3.8</v>
      </c>
      <c r="J55" s="327">
        <v>988</v>
      </c>
      <c r="K55" s="328">
        <v>56.7</v>
      </c>
      <c r="L55" s="328">
        <v>3.9</v>
      </c>
      <c r="M55" s="329">
        <v>57</v>
      </c>
      <c r="N55" s="328">
        <v>3.9</v>
      </c>
      <c r="O55" s="330" t="str">
        <f t="shared" si="3"/>
        <v/>
      </c>
      <c r="P55" s="311" t="str">
        <f t="shared" si="4"/>
        <v/>
      </c>
      <c r="Q55" s="360" t="str">
        <f t="shared" si="5"/>
        <v/>
      </c>
      <c r="R55" s="330" t="str">
        <f t="shared" si="0"/>
        <v/>
      </c>
      <c r="S55" s="330" t="str">
        <f t="shared" si="1"/>
        <v/>
      </c>
      <c r="T55" s="330" t="str">
        <f t="shared" si="2"/>
        <v/>
      </c>
      <c r="U55" s="330" t="str">
        <f t="shared" si="6"/>
        <v/>
      </c>
      <c r="V55" s="332" t="str">
        <f t="shared" si="7"/>
        <v/>
      </c>
      <c r="W55" s="214" t="str">
        <f t="shared" si="8"/>
        <v/>
      </c>
      <c r="Y55" s="312">
        <v>56.1</v>
      </c>
      <c r="Z55" s="214">
        <v>3.6</v>
      </c>
      <c r="AA55" s="214">
        <v>56.1</v>
      </c>
      <c r="AB55" s="311">
        <v>0.5641025641025641</v>
      </c>
      <c r="AC55" s="311">
        <v>1.0055304172951232</v>
      </c>
      <c r="AD55" s="214" t="s">
        <v>444</v>
      </c>
      <c r="AE55" s="214" t="s">
        <v>444</v>
      </c>
      <c r="AF55" s="214" t="s">
        <v>444</v>
      </c>
      <c r="AG55" s="214" t="s">
        <v>444</v>
      </c>
      <c r="AH55" s="214">
        <v>-3.1025641025640427E-3</v>
      </c>
      <c r="AI55" s="214" t="s">
        <v>355</v>
      </c>
    </row>
    <row r="56" spans="1:35" x14ac:dyDescent="0.3">
      <c r="A56" s="325" t="s">
        <v>432</v>
      </c>
      <c r="B56" s="326" t="s">
        <v>437</v>
      </c>
      <c r="C56" s="326">
        <v>336</v>
      </c>
      <c r="D56" s="327">
        <v>325</v>
      </c>
      <c r="E56" s="326">
        <v>186</v>
      </c>
      <c r="F56" s="328">
        <v>55.3</v>
      </c>
      <c r="G56" s="328">
        <v>8.5</v>
      </c>
      <c r="H56" s="328">
        <v>57.1</v>
      </c>
      <c r="I56" s="328">
        <v>8.6</v>
      </c>
      <c r="J56" s="327">
        <v>146</v>
      </c>
      <c r="K56" s="328">
        <v>43.3</v>
      </c>
      <c r="L56" s="328">
        <v>8.4</v>
      </c>
      <c r="M56" s="329">
        <v>44.7</v>
      </c>
      <c r="N56" s="328">
        <v>8.6</v>
      </c>
      <c r="O56" s="330" t="str">
        <f t="shared" si="3"/>
        <v/>
      </c>
      <c r="P56" s="311" t="str">
        <f t="shared" si="4"/>
        <v/>
      </c>
      <c r="Q56" s="360" t="str">
        <f t="shared" si="5"/>
        <v/>
      </c>
      <c r="R56" s="330" t="str">
        <f t="shared" si="0"/>
        <v/>
      </c>
      <c r="S56" s="330" t="str">
        <f t="shared" si="1"/>
        <v/>
      </c>
      <c r="T56" s="330" t="str">
        <f t="shared" si="2"/>
        <v/>
      </c>
      <c r="U56" s="330" t="str">
        <f t="shared" si="6"/>
        <v/>
      </c>
      <c r="V56" s="332" t="str">
        <f t="shared" si="7"/>
        <v/>
      </c>
      <c r="W56" s="214" t="str">
        <f t="shared" si="8"/>
        <v/>
      </c>
      <c r="Y56" s="312">
        <v>73.599999999999994</v>
      </c>
      <c r="Z56" s="214">
        <v>2.7</v>
      </c>
      <c r="AA56" s="214">
        <v>77.2</v>
      </c>
      <c r="AB56" s="311">
        <v>0.52234206471494604</v>
      </c>
      <c r="AC56" s="311">
        <v>0.67660889211780573</v>
      </c>
      <c r="AD56" s="214">
        <v>43.5</v>
      </c>
      <c r="AE56" s="214">
        <v>44.3</v>
      </c>
      <c r="AF56" s="214">
        <v>58.4</v>
      </c>
      <c r="AG56" s="214" t="s">
        <v>444</v>
      </c>
      <c r="AH56" s="214">
        <v>0.24965793528505398</v>
      </c>
      <c r="AI56" s="214" t="s">
        <v>357</v>
      </c>
    </row>
    <row r="57" spans="1:35" x14ac:dyDescent="0.3">
      <c r="A57" s="325" t="s">
        <v>432</v>
      </c>
      <c r="B57" s="326" t="s">
        <v>438</v>
      </c>
      <c r="C57" s="326">
        <v>24</v>
      </c>
      <c r="D57" s="327">
        <v>18</v>
      </c>
      <c r="E57" s="326">
        <v>14</v>
      </c>
      <c r="F57" s="333" t="s">
        <v>444</v>
      </c>
      <c r="G57" s="333" t="s">
        <v>444</v>
      </c>
      <c r="H57" s="333" t="s">
        <v>444</v>
      </c>
      <c r="I57" s="333" t="s">
        <v>444</v>
      </c>
      <c r="J57" s="327">
        <v>11</v>
      </c>
      <c r="K57" s="333" t="s">
        <v>444</v>
      </c>
      <c r="L57" s="333" t="s">
        <v>444</v>
      </c>
      <c r="M57" s="334" t="s">
        <v>444</v>
      </c>
      <c r="N57" s="333" t="s">
        <v>444</v>
      </c>
      <c r="O57" s="330" t="str">
        <f t="shared" si="3"/>
        <v/>
      </c>
      <c r="P57" s="311" t="str">
        <f t="shared" si="4"/>
        <v/>
      </c>
      <c r="Q57" s="360" t="str">
        <f t="shared" si="5"/>
        <v/>
      </c>
      <c r="R57" s="330" t="str">
        <f t="shared" si="0"/>
        <v/>
      </c>
      <c r="S57" s="330" t="str">
        <f t="shared" si="1"/>
        <v/>
      </c>
      <c r="T57" s="330" t="str">
        <f t="shared" si="2"/>
        <v/>
      </c>
      <c r="U57" s="330" t="str">
        <f t="shared" si="6"/>
        <v/>
      </c>
      <c r="V57" s="332" t="str">
        <f t="shared" si="7"/>
        <v/>
      </c>
      <c r="W57" s="214" t="str">
        <f t="shared" si="8"/>
        <v/>
      </c>
      <c r="Y57" s="312">
        <v>65.5</v>
      </c>
      <c r="Z57" s="214">
        <v>3.5</v>
      </c>
      <c r="AA57" s="214">
        <v>66.8</v>
      </c>
      <c r="AB57" s="311">
        <v>0.56862745098039214</v>
      </c>
      <c r="AC57" s="311">
        <v>0.85123869907244332</v>
      </c>
      <c r="AD57" s="214" t="s">
        <v>444</v>
      </c>
      <c r="AE57" s="214" t="s">
        <v>444</v>
      </c>
      <c r="AF57" s="214" t="s">
        <v>444</v>
      </c>
      <c r="AG57" s="214" t="s">
        <v>444</v>
      </c>
      <c r="AH57" s="214">
        <v>9.9372549019607903E-2</v>
      </c>
      <c r="AI57" s="214" t="s">
        <v>359</v>
      </c>
    </row>
    <row r="58" spans="1:35" x14ac:dyDescent="0.3">
      <c r="A58" s="325" t="s">
        <v>432</v>
      </c>
      <c r="B58" s="326" t="s">
        <v>439</v>
      </c>
      <c r="C58" s="326">
        <v>134</v>
      </c>
      <c r="D58" s="327">
        <v>83</v>
      </c>
      <c r="E58" s="326">
        <v>30</v>
      </c>
      <c r="F58" s="328">
        <v>22.6</v>
      </c>
      <c r="G58" s="328">
        <v>12.4</v>
      </c>
      <c r="H58" s="328">
        <v>36.4</v>
      </c>
      <c r="I58" s="328">
        <v>18.100000000000001</v>
      </c>
      <c r="J58" s="327">
        <v>29</v>
      </c>
      <c r="K58" s="328">
        <v>21.4</v>
      </c>
      <c r="L58" s="328">
        <v>12.1</v>
      </c>
      <c r="M58" s="329">
        <v>34.6</v>
      </c>
      <c r="N58" s="328">
        <v>17.899999999999999</v>
      </c>
      <c r="O58" s="330" t="str">
        <f t="shared" si="3"/>
        <v/>
      </c>
      <c r="P58" s="311" t="str">
        <f t="shared" si="4"/>
        <v/>
      </c>
      <c r="Q58" s="360" t="str">
        <f t="shared" si="5"/>
        <v/>
      </c>
      <c r="R58" s="330" t="str">
        <f t="shared" si="0"/>
        <v/>
      </c>
      <c r="S58" s="330" t="str">
        <f t="shared" si="1"/>
        <v/>
      </c>
      <c r="T58" s="330" t="str">
        <f t="shared" si="2"/>
        <v/>
      </c>
      <c r="U58" s="330" t="str">
        <f t="shared" si="6"/>
        <v/>
      </c>
      <c r="V58" s="332" t="str">
        <f t="shared" si="7"/>
        <v/>
      </c>
      <c r="W58" s="214" t="str">
        <f t="shared" si="8"/>
        <v/>
      </c>
      <c r="Y58" s="312">
        <v>66.8</v>
      </c>
      <c r="Z58" s="214">
        <v>0.4</v>
      </c>
      <c r="AA58" s="214">
        <v>70.900000000000006</v>
      </c>
      <c r="AB58" s="311">
        <v>0.58356564103900166</v>
      </c>
      <c r="AC58" s="311">
        <v>0.82308270950493889</v>
      </c>
      <c r="AD58" s="214">
        <v>62.6</v>
      </c>
      <c r="AE58" s="214">
        <v>62.4</v>
      </c>
      <c r="AF58" s="214">
        <v>53.7</v>
      </c>
      <c r="AG58" s="214">
        <v>59.7</v>
      </c>
      <c r="AH58" s="214">
        <v>0.12543435896099842</v>
      </c>
    </row>
    <row r="59" spans="1:35" x14ac:dyDescent="0.3">
      <c r="A59" s="325" t="s">
        <v>432</v>
      </c>
      <c r="B59" s="326" t="s">
        <v>440</v>
      </c>
      <c r="C59" s="326">
        <v>1900</v>
      </c>
      <c r="D59" s="327">
        <v>1841</v>
      </c>
      <c r="E59" s="326">
        <v>1153</v>
      </c>
      <c r="F59" s="328">
        <v>60.7</v>
      </c>
      <c r="G59" s="328">
        <v>3.7</v>
      </c>
      <c r="H59" s="328">
        <v>62.6</v>
      </c>
      <c r="I59" s="328">
        <v>3.7</v>
      </c>
      <c r="J59" s="327">
        <v>1023</v>
      </c>
      <c r="K59" s="328">
        <v>53.8</v>
      </c>
      <c r="L59" s="328">
        <v>3.7</v>
      </c>
      <c r="M59" s="329">
        <v>55.5</v>
      </c>
      <c r="N59" s="328">
        <v>3.8</v>
      </c>
      <c r="O59" s="330" t="str">
        <f t="shared" si="3"/>
        <v/>
      </c>
      <c r="P59" s="311" t="str">
        <f t="shared" si="4"/>
        <v/>
      </c>
      <c r="Q59" s="360" t="str">
        <f t="shared" si="5"/>
        <v/>
      </c>
      <c r="R59" s="330" t="str">
        <f t="shared" si="0"/>
        <v/>
      </c>
      <c r="S59" s="330" t="str">
        <f t="shared" si="1"/>
        <v/>
      </c>
      <c r="T59" s="330" t="str">
        <f t="shared" si="2"/>
        <v/>
      </c>
      <c r="U59" s="330" t="str">
        <f t="shared" si="6"/>
        <v/>
      </c>
      <c r="V59" s="332" t="str">
        <f t="shared" si="7"/>
        <v/>
      </c>
      <c r="W59" s="214" t="str">
        <f t="shared" si="8"/>
        <v/>
      </c>
    </row>
    <row r="60" spans="1:35" x14ac:dyDescent="0.3">
      <c r="A60" s="325" t="s">
        <v>432</v>
      </c>
      <c r="B60" s="326" t="s">
        <v>441</v>
      </c>
      <c r="C60" s="326">
        <v>348</v>
      </c>
      <c r="D60" s="327">
        <v>337</v>
      </c>
      <c r="E60" s="326">
        <v>193</v>
      </c>
      <c r="F60" s="328">
        <v>55.4</v>
      </c>
      <c r="G60" s="328">
        <v>8.3000000000000007</v>
      </c>
      <c r="H60" s="328">
        <v>57.2</v>
      </c>
      <c r="I60" s="328">
        <v>8.4</v>
      </c>
      <c r="J60" s="327">
        <v>148</v>
      </c>
      <c r="K60" s="328">
        <v>42.7</v>
      </c>
      <c r="L60" s="328">
        <v>8.3000000000000007</v>
      </c>
      <c r="M60" s="329">
        <v>44.1</v>
      </c>
      <c r="N60" s="328">
        <v>8.5</v>
      </c>
      <c r="O60" s="330" t="str">
        <f t="shared" si="3"/>
        <v/>
      </c>
      <c r="P60" s="311" t="str">
        <f t="shared" si="4"/>
        <v/>
      </c>
      <c r="Q60" s="360" t="str">
        <f t="shared" si="5"/>
        <v/>
      </c>
      <c r="R60" s="330" t="str">
        <f t="shared" si="0"/>
        <v/>
      </c>
      <c r="S60" s="330" t="str">
        <f t="shared" si="1"/>
        <v/>
      </c>
      <c r="T60" s="330" t="str">
        <f t="shared" si="2"/>
        <v/>
      </c>
      <c r="U60" s="330" t="str">
        <f t="shared" si="6"/>
        <v/>
      </c>
      <c r="V60" s="332" t="str">
        <f t="shared" si="7"/>
        <v/>
      </c>
      <c r="W60" s="214" t="str">
        <f t="shared" si="8"/>
        <v/>
      </c>
    </row>
    <row r="61" spans="1:35" x14ac:dyDescent="0.3">
      <c r="A61" s="325" t="s">
        <v>432</v>
      </c>
      <c r="B61" s="326" t="s">
        <v>442</v>
      </c>
      <c r="C61" s="326">
        <v>25</v>
      </c>
      <c r="D61" s="327">
        <v>19</v>
      </c>
      <c r="E61" s="326">
        <v>16</v>
      </c>
      <c r="F61" s="333" t="s">
        <v>444</v>
      </c>
      <c r="G61" s="333" t="s">
        <v>444</v>
      </c>
      <c r="H61" s="333" t="s">
        <v>444</v>
      </c>
      <c r="I61" s="333" t="s">
        <v>444</v>
      </c>
      <c r="J61" s="327">
        <v>12</v>
      </c>
      <c r="K61" s="333" t="s">
        <v>444</v>
      </c>
      <c r="L61" s="333" t="s">
        <v>444</v>
      </c>
      <c r="M61" s="334" t="s">
        <v>444</v>
      </c>
      <c r="N61" s="333" t="s">
        <v>444</v>
      </c>
      <c r="O61" s="330" t="str">
        <f t="shared" si="3"/>
        <v/>
      </c>
      <c r="P61" s="311" t="str">
        <f t="shared" si="4"/>
        <v/>
      </c>
      <c r="Q61" s="360" t="str">
        <f t="shared" si="5"/>
        <v/>
      </c>
      <c r="R61" s="330" t="str">
        <f t="shared" si="0"/>
        <v/>
      </c>
      <c r="S61" s="330" t="str">
        <f t="shared" si="1"/>
        <v/>
      </c>
      <c r="T61" s="330" t="str">
        <f t="shared" si="2"/>
        <v/>
      </c>
      <c r="U61" s="330" t="str">
        <f t="shared" si="6"/>
        <v/>
      </c>
      <c r="V61" s="332" t="str">
        <f t="shared" si="7"/>
        <v/>
      </c>
      <c r="W61" s="214" t="str">
        <f t="shared" si="8"/>
        <v/>
      </c>
    </row>
    <row r="62" spans="1:35" x14ac:dyDescent="0.3">
      <c r="A62" s="325" t="s">
        <v>448</v>
      </c>
      <c r="B62" s="326" t="s">
        <v>431</v>
      </c>
      <c r="C62" s="326">
        <v>30342</v>
      </c>
      <c r="D62" s="327">
        <v>25946</v>
      </c>
      <c r="E62" s="326">
        <v>18001</v>
      </c>
      <c r="F62" s="328">
        <v>59.3</v>
      </c>
      <c r="G62" s="328">
        <v>1.2</v>
      </c>
      <c r="H62" s="328">
        <v>69.400000000000006</v>
      </c>
      <c r="I62" s="328">
        <v>1.2</v>
      </c>
      <c r="J62" s="327">
        <v>16893</v>
      </c>
      <c r="K62" s="328">
        <v>55.7</v>
      </c>
      <c r="L62" s="328">
        <v>1.2</v>
      </c>
      <c r="M62" s="329">
        <v>65.099999999999994</v>
      </c>
      <c r="N62" s="328">
        <v>1.2</v>
      </c>
      <c r="O62" s="330">
        <f t="shared" si="3"/>
        <v>74.599999999999994</v>
      </c>
      <c r="P62" s="311">
        <f t="shared" si="4"/>
        <v>0.57373255732417083</v>
      </c>
      <c r="Q62" s="360">
        <f t="shared" si="5"/>
        <v>0.76907849507261516</v>
      </c>
      <c r="R62" s="330">
        <f t="shared" si="0"/>
        <v>64</v>
      </c>
      <c r="S62" s="330">
        <f t="shared" si="1"/>
        <v>64.099999999999994</v>
      </c>
      <c r="T62" s="330">
        <f t="shared" si="2"/>
        <v>54.6</v>
      </c>
      <c r="U62" s="330">
        <f t="shared" si="6"/>
        <v>59.9</v>
      </c>
      <c r="V62" s="332">
        <f t="shared" si="7"/>
        <v>0.17226744267582916</v>
      </c>
      <c r="W62" s="214" t="str">
        <f t="shared" si="8"/>
        <v>California</v>
      </c>
    </row>
    <row r="63" spans="1:35" x14ac:dyDescent="0.3">
      <c r="A63" s="325" t="s">
        <v>432</v>
      </c>
      <c r="B63" s="326" t="s">
        <v>433</v>
      </c>
      <c r="C63" s="326">
        <v>14786</v>
      </c>
      <c r="D63" s="327">
        <v>12580</v>
      </c>
      <c r="E63" s="326">
        <v>8549</v>
      </c>
      <c r="F63" s="328">
        <v>57.8</v>
      </c>
      <c r="G63" s="328">
        <v>1.7</v>
      </c>
      <c r="H63" s="328">
        <v>68</v>
      </c>
      <c r="I63" s="328">
        <v>1.7</v>
      </c>
      <c r="J63" s="327">
        <v>8012</v>
      </c>
      <c r="K63" s="328">
        <v>54.2</v>
      </c>
      <c r="L63" s="328">
        <v>1.7</v>
      </c>
      <c r="M63" s="329">
        <v>63.7</v>
      </c>
      <c r="N63" s="328">
        <v>1.8</v>
      </c>
      <c r="O63" s="330" t="str">
        <f t="shared" si="3"/>
        <v/>
      </c>
      <c r="P63" s="311" t="str">
        <f t="shared" si="4"/>
        <v/>
      </c>
      <c r="Q63" s="360" t="str">
        <f t="shared" si="5"/>
        <v/>
      </c>
      <c r="R63" s="330" t="str">
        <f t="shared" si="0"/>
        <v/>
      </c>
      <c r="S63" s="330" t="str">
        <f t="shared" si="1"/>
        <v/>
      </c>
      <c r="T63" s="330" t="str">
        <f t="shared" si="2"/>
        <v/>
      </c>
      <c r="U63" s="330" t="str">
        <f t="shared" si="6"/>
        <v/>
      </c>
      <c r="V63" s="332" t="str">
        <f t="shared" si="7"/>
        <v/>
      </c>
      <c r="W63" s="214" t="str">
        <f t="shared" si="8"/>
        <v/>
      </c>
    </row>
    <row r="64" spans="1:35" x14ac:dyDescent="0.3">
      <c r="A64" s="325" t="s">
        <v>432</v>
      </c>
      <c r="B64" s="326" t="s">
        <v>434</v>
      </c>
      <c r="C64" s="326">
        <v>15556</v>
      </c>
      <c r="D64" s="327">
        <v>13366</v>
      </c>
      <c r="E64" s="326">
        <v>9452</v>
      </c>
      <c r="F64" s="328">
        <v>60.8</v>
      </c>
      <c r="G64" s="328">
        <v>1.6</v>
      </c>
      <c r="H64" s="328">
        <v>70.7</v>
      </c>
      <c r="I64" s="328">
        <v>1.6</v>
      </c>
      <c r="J64" s="327">
        <v>8882</v>
      </c>
      <c r="K64" s="328">
        <v>57.1</v>
      </c>
      <c r="L64" s="328">
        <v>1.6</v>
      </c>
      <c r="M64" s="329">
        <v>66.5</v>
      </c>
      <c r="N64" s="328">
        <v>1.7</v>
      </c>
      <c r="O64" s="330" t="str">
        <f t="shared" si="3"/>
        <v/>
      </c>
      <c r="P64" s="311" t="str">
        <f t="shared" si="4"/>
        <v/>
      </c>
      <c r="Q64" s="360" t="str">
        <f t="shared" si="5"/>
        <v/>
      </c>
      <c r="R64" s="330" t="str">
        <f t="shared" si="0"/>
        <v/>
      </c>
      <c r="S64" s="330" t="str">
        <f t="shared" si="1"/>
        <v/>
      </c>
      <c r="T64" s="330" t="str">
        <f t="shared" si="2"/>
        <v/>
      </c>
      <c r="U64" s="330" t="str">
        <f t="shared" si="6"/>
        <v/>
      </c>
      <c r="V64" s="332" t="str">
        <f t="shared" si="7"/>
        <v/>
      </c>
      <c r="W64" s="214" t="str">
        <f t="shared" si="8"/>
        <v/>
      </c>
    </row>
    <row r="65" spans="1:23" x14ac:dyDescent="0.3">
      <c r="A65" s="325" t="s">
        <v>432</v>
      </c>
      <c r="B65" s="326" t="s">
        <v>435</v>
      </c>
      <c r="C65" s="326">
        <v>21941</v>
      </c>
      <c r="D65" s="327">
        <v>18971</v>
      </c>
      <c r="E65" s="326">
        <v>13508</v>
      </c>
      <c r="F65" s="328">
        <v>61.6</v>
      </c>
      <c r="G65" s="328">
        <v>1.4</v>
      </c>
      <c r="H65" s="328">
        <v>71.2</v>
      </c>
      <c r="I65" s="328">
        <v>1.4</v>
      </c>
      <c r="J65" s="327">
        <v>12628</v>
      </c>
      <c r="K65" s="328">
        <v>57.6</v>
      </c>
      <c r="L65" s="328">
        <v>1.4</v>
      </c>
      <c r="M65" s="329">
        <v>66.599999999999994</v>
      </c>
      <c r="N65" s="328">
        <v>1.4</v>
      </c>
      <c r="O65" s="330" t="str">
        <f t="shared" si="3"/>
        <v/>
      </c>
      <c r="P65" s="311" t="str">
        <f t="shared" si="4"/>
        <v/>
      </c>
      <c r="Q65" s="360" t="str">
        <f t="shared" si="5"/>
        <v/>
      </c>
      <c r="R65" s="330" t="str">
        <f t="shared" si="0"/>
        <v/>
      </c>
      <c r="S65" s="330" t="str">
        <f t="shared" si="1"/>
        <v/>
      </c>
      <c r="T65" s="330" t="str">
        <f t="shared" si="2"/>
        <v/>
      </c>
      <c r="U65" s="330" t="str">
        <f t="shared" si="6"/>
        <v/>
      </c>
      <c r="V65" s="332" t="str">
        <f t="shared" si="7"/>
        <v/>
      </c>
      <c r="W65" s="214" t="str">
        <f t="shared" si="8"/>
        <v/>
      </c>
    </row>
    <row r="66" spans="1:23" x14ac:dyDescent="0.3">
      <c r="A66" s="325" t="s">
        <v>432</v>
      </c>
      <c r="B66" s="326" t="s">
        <v>436</v>
      </c>
      <c r="C66" s="326">
        <v>12090</v>
      </c>
      <c r="D66" s="327">
        <v>11685</v>
      </c>
      <c r="E66" s="326">
        <v>9133</v>
      </c>
      <c r="F66" s="328">
        <v>75.5</v>
      </c>
      <c r="G66" s="328">
        <v>1.6</v>
      </c>
      <c r="H66" s="328">
        <v>78.2</v>
      </c>
      <c r="I66" s="328">
        <v>1.6</v>
      </c>
      <c r="J66" s="327">
        <v>8711</v>
      </c>
      <c r="K66" s="328">
        <v>72.099999999999994</v>
      </c>
      <c r="L66" s="328">
        <v>1.7</v>
      </c>
      <c r="M66" s="329">
        <v>74.599999999999994</v>
      </c>
      <c r="N66" s="328">
        <v>1.7</v>
      </c>
      <c r="O66" s="330" t="str">
        <f t="shared" si="3"/>
        <v/>
      </c>
      <c r="P66" s="311" t="str">
        <f t="shared" si="4"/>
        <v/>
      </c>
      <c r="Q66" s="360" t="str">
        <f t="shared" si="5"/>
        <v/>
      </c>
      <c r="R66" s="330" t="str">
        <f t="shared" si="0"/>
        <v/>
      </c>
      <c r="S66" s="330" t="str">
        <f t="shared" si="1"/>
        <v/>
      </c>
      <c r="T66" s="330" t="str">
        <f t="shared" si="2"/>
        <v/>
      </c>
      <c r="U66" s="330" t="str">
        <f t="shared" si="6"/>
        <v/>
      </c>
      <c r="V66" s="332" t="str">
        <f t="shared" si="7"/>
        <v/>
      </c>
      <c r="W66" s="214" t="str">
        <f t="shared" si="8"/>
        <v/>
      </c>
    </row>
    <row r="67" spans="1:23" x14ac:dyDescent="0.3">
      <c r="A67" s="325" t="s">
        <v>432</v>
      </c>
      <c r="B67" s="326" t="s">
        <v>437</v>
      </c>
      <c r="C67" s="326">
        <v>1947</v>
      </c>
      <c r="D67" s="327">
        <v>1834</v>
      </c>
      <c r="E67" s="326">
        <v>1249</v>
      </c>
      <c r="F67" s="328">
        <v>64.099999999999994</v>
      </c>
      <c r="G67" s="328">
        <v>4.3</v>
      </c>
      <c r="H67" s="328">
        <v>68.099999999999994</v>
      </c>
      <c r="I67" s="328">
        <v>4.3</v>
      </c>
      <c r="J67" s="327">
        <v>1173</v>
      </c>
      <c r="K67" s="328">
        <v>60.3</v>
      </c>
      <c r="L67" s="328">
        <v>4.4000000000000004</v>
      </c>
      <c r="M67" s="329">
        <v>64</v>
      </c>
      <c r="N67" s="328">
        <v>4.4000000000000004</v>
      </c>
      <c r="O67" s="330" t="str">
        <f t="shared" si="3"/>
        <v/>
      </c>
      <c r="P67" s="311" t="str">
        <f t="shared" si="4"/>
        <v/>
      </c>
      <c r="Q67" s="360" t="str">
        <f t="shared" si="5"/>
        <v/>
      </c>
      <c r="R67" s="330" t="str">
        <f t="shared" si="0"/>
        <v/>
      </c>
      <c r="S67" s="330" t="str">
        <f t="shared" si="1"/>
        <v/>
      </c>
      <c r="T67" s="330" t="str">
        <f t="shared" si="2"/>
        <v/>
      </c>
      <c r="U67" s="330" t="str">
        <f t="shared" si="6"/>
        <v/>
      </c>
      <c r="V67" s="332" t="str">
        <f t="shared" si="7"/>
        <v/>
      </c>
      <c r="W67" s="214" t="str">
        <f t="shared" si="8"/>
        <v/>
      </c>
    </row>
    <row r="68" spans="1:23" x14ac:dyDescent="0.3">
      <c r="A68" s="325" t="s">
        <v>432</v>
      </c>
      <c r="B68" s="326" t="s">
        <v>438</v>
      </c>
      <c r="C68" s="326">
        <v>5072</v>
      </c>
      <c r="D68" s="327">
        <v>3958</v>
      </c>
      <c r="E68" s="326">
        <v>2491</v>
      </c>
      <c r="F68" s="328">
        <v>49.1</v>
      </c>
      <c r="G68" s="328">
        <v>2.8</v>
      </c>
      <c r="H68" s="328">
        <v>62.9</v>
      </c>
      <c r="I68" s="328">
        <v>3.1</v>
      </c>
      <c r="J68" s="327">
        <v>2370</v>
      </c>
      <c r="K68" s="328">
        <v>46.7</v>
      </c>
      <c r="L68" s="328">
        <v>2.8</v>
      </c>
      <c r="M68" s="329">
        <v>59.9</v>
      </c>
      <c r="N68" s="328">
        <v>3.2</v>
      </c>
      <c r="O68" s="330" t="str">
        <f t="shared" si="3"/>
        <v/>
      </c>
      <c r="P68" s="311" t="str">
        <f t="shared" si="4"/>
        <v/>
      </c>
      <c r="Q68" s="360" t="str">
        <f t="shared" si="5"/>
        <v/>
      </c>
      <c r="R68" s="330" t="str">
        <f t="shared" si="0"/>
        <v/>
      </c>
      <c r="S68" s="330" t="str">
        <f t="shared" si="1"/>
        <v/>
      </c>
      <c r="T68" s="330" t="str">
        <f t="shared" si="2"/>
        <v/>
      </c>
      <c r="U68" s="330" t="str">
        <f t="shared" si="6"/>
        <v/>
      </c>
      <c r="V68" s="332" t="str">
        <f t="shared" si="7"/>
        <v/>
      </c>
      <c r="W68" s="214" t="str">
        <f t="shared" si="8"/>
        <v/>
      </c>
    </row>
    <row r="69" spans="1:23" x14ac:dyDescent="0.3">
      <c r="A69" s="325" t="s">
        <v>432</v>
      </c>
      <c r="B69" s="326" t="s">
        <v>439</v>
      </c>
      <c r="C69" s="326">
        <v>11165</v>
      </c>
      <c r="D69" s="327">
        <v>8305</v>
      </c>
      <c r="E69" s="326">
        <v>5014</v>
      </c>
      <c r="F69" s="328">
        <v>44.9</v>
      </c>
      <c r="G69" s="328">
        <v>2</v>
      </c>
      <c r="H69" s="328">
        <v>60.4</v>
      </c>
      <c r="I69" s="328">
        <v>2.2999999999999998</v>
      </c>
      <c r="J69" s="327">
        <v>4539</v>
      </c>
      <c r="K69" s="328">
        <v>40.700000000000003</v>
      </c>
      <c r="L69" s="328">
        <v>2</v>
      </c>
      <c r="M69" s="329">
        <v>54.6</v>
      </c>
      <c r="N69" s="328">
        <v>2.4</v>
      </c>
      <c r="O69" s="330" t="str">
        <f t="shared" si="3"/>
        <v/>
      </c>
      <c r="P69" s="311" t="str">
        <f t="shared" si="4"/>
        <v/>
      </c>
      <c r="Q69" s="360" t="str">
        <f t="shared" si="5"/>
        <v/>
      </c>
      <c r="R69" s="330" t="str">
        <f t="shared" si="0"/>
        <v/>
      </c>
      <c r="S69" s="330" t="str">
        <f t="shared" si="1"/>
        <v/>
      </c>
      <c r="T69" s="330" t="str">
        <f t="shared" si="2"/>
        <v/>
      </c>
      <c r="U69" s="330" t="str">
        <f t="shared" si="6"/>
        <v/>
      </c>
      <c r="V69" s="332" t="str">
        <f t="shared" si="7"/>
        <v/>
      </c>
      <c r="W69" s="214" t="str">
        <f t="shared" si="8"/>
        <v/>
      </c>
    </row>
    <row r="70" spans="1:23" x14ac:dyDescent="0.3">
      <c r="A70" s="325" t="s">
        <v>432</v>
      </c>
      <c r="B70" s="326" t="s">
        <v>440</v>
      </c>
      <c r="C70" s="326">
        <v>22586</v>
      </c>
      <c r="D70" s="327">
        <v>19549</v>
      </c>
      <c r="E70" s="326">
        <v>13924</v>
      </c>
      <c r="F70" s="328">
        <v>61.6</v>
      </c>
      <c r="G70" s="328">
        <v>1.3</v>
      </c>
      <c r="H70" s="328">
        <v>71.2</v>
      </c>
      <c r="I70" s="328">
        <v>1.3</v>
      </c>
      <c r="J70" s="327">
        <v>13024</v>
      </c>
      <c r="K70" s="328">
        <v>57.7</v>
      </c>
      <c r="L70" s="328">
        <v>1.4</v>
      </c>
      <c r="M70" s="329">
        <v>66.599999999999994</v>
      </c>
      <c r="N70" s="328">
        <v>1.4</v>
      </c>
      <c r="O70" s="330" t="str">
        <f t="shared" si="3"/>
        <v/>
      </c>
      <c r="P70" s="311" t="str">
        <f t="shared" si="4"/>
        <v/>
      </c>
      <c r="Q70" s="360" t="str">
        <f t="shared" si="5"/>
        <v/>
      </c>
      <c r="R70" s="330" t="str">
        <f t="shared" si="0"/>
        <v/>
      </c>
      <c r="S70" s="330" t="str">
        <f t="shared" si="1"/>
        <v/>
      </c>
      <c r="T70" s="330" t="str">
        <f t="shared" si="2"/>
        <v/>
      </c>
      <c r="U70" s="330" t="str">
        <f t="shared" si="6"/>
        <v/>
      </c>
      <c r="V70" s="332" t="str">
        <f t="shared" si="7"/>
        <v/>
      </c>
      <c r="W70" s="214" t="str">
        <f t="shared" si="8"/>
        <v/>
      </c>
    </row>
    <row r="71" spans="1:23" x14ac:dyDescent="0.3">
      <c r="A71" s="325" t="s">
        <v>432</v>
      </c>
      <c r="B71" s="326" t="s">
        <v>441</v>
      </c>
      <c r="C71" s="326">
        <v>2139</v>
      </c>
      <c r="D71" s="327">
        <v>2021</v>
      </c>
      <c r="E71" s="326">
        <v>1371</v>
      </c>
      <c r="F71" s="328">
        <v>64.099999999999994</v>
      </c>
      <c r="G71" s="328">
        <v>4.0999999999999996</v>
      </c>
      <c r="H71" s="328">
        <v>67.8</v>
      </c>
      <c r="I71" s="328">
        <v>4.0999999999999996</v>
      </c>
      <c r="J71" s="327">
        <v>1295</v>
      </c>
      <c r="K71" s="328">
        <v>60.5</v>
      </c>
      <c r="L71" s="328">
        <v>4.2</v>
      </c>
      <c r="M71" s="329">
        <v>64.099999999999994</v>
      </c>
      <c r="N71" s="328">
        <v>4.2</v>
      </c>
      <c r="O71" s="330" t="str">
        <f t="shared" si="3"/>
        <v/>
      </c>
      <c r="P71" s="311" t="str">
        <f t="shared" si="4"/>
        <v/>
      </c>
      <c r="Q71" s="360" t="str">
        <f t="shared" si="5"/>
        <v/>
      </c>
      <c r="R71" s="330" t="str">
        <f t="shared" ref="R71:R134" si="9">IF(A71&lt;&gt;"",M76,"")</f>
        <v/>
      </c>
      <c r="S71" s="330" t="str">
        <f t="shared" ref="S71:S134" si="10">IF(A71&lt;&gt;"",M80,"")</f>
        <v/>
      </c>
      <c r="T71" s="330" t="str">
        <f t="shared" ref="T71:T134" si="11">IF(A71&lt;&gt;"",M78,"")</f>
        <v/>
      </c>
      <c r="U71" s="330" t="str">
        <f t="shared" si="6"/>
        <v/>
      </c>
      <c r="V71" s="332" t="str">
        <f t="shared" si="7"/>
        <v/>
      </c>
      <c r="W71" s="214" t="str">
        <f t="shared" si="8"/>
        <v/>
      </c>
    </row>
    <row r="72" spans="1:23" x14ac:dyDescent="0.3">
      <c r="A72" s="325" t="s">
        <v>432</v>
      </c>
      <c r="B72" s="326" t="s">
        <v>442</v>
      </c>
      <c r="C72" s="326">
        <v>5405</v>
      </c>
      <c r="D72" s="327">
        <v>4250</v>
      </c>
      <c r="E72" s="326">
        <v>2665</v>
      </c>
      <c r="F72" s="328">
        <v>49.3</v>
      </c>
      <c r="G72" s="328">
        <v>2.8</v>
      </c>
      <c r="H72" s="328">
        <v>62.7</v>
      </c>
      <c r="I72" s="328">
        <v>3</v>
      </c>
      <c r="J72" s="327">
        <v>2529</v>
      </c>
      <c r="K72" s="328">
        <v>46.8</v>
      </c>
      <c r="L72" s="328">
        <v>2.8</v>
      </c>
      <c r="M72" s="329">
        <v>59.5</v>
      </c>
      <c r="N72" s="328">
        <v>3.1</v>
      </c>
      <c r="O72" s="330" t="str">
        <f t="shared" ref="O72:O135" si="12">IF(A72&lt;&gt;"",M76,"")</f>
        <v/>
      </c>
      <c r="P72" s="311" t="str">
        <f t="shared" ref="P72:P135" si="13">IF(A72&lt;&gt;"",(J72-J76)/(D72-D76),"")</f>
        <v/>
      </c>
      <c r="Q72" s="360" t="str">
        <f t="shared" ref="Q72:Q135" si="14">IF(A72&lt;&gt;"",100*P72/O72,"")</f>
        <v/>
      </c>
      <c r="R72" s="330" t="str">
        <f t="shared" si="9"/>
        <v/>
      </c>
      <c r="S72" s="330" t="str">
        <f t="shared" si="10"/>
        <v/>
      </c>
      <c r="T72" s="330" t="str">
        <f t="shared" si="11"/>
        <v/>
      </c>
      <c r="U72" s="330" t="str">
        <f t="shared" ref="U72:U135" si="15">IF($A72&lt;&gt;"",M78,"")</f>
        <v/>
      </c>
      <c r="V72" s="332" t="str">
        <f t="shared" ref="V72:V135" si="16">IF(A72&lt;&gt;"",(O72*0.01-P72),"")</f>
        <v/>
      </c>
      <c r="W72" s="214" t="str">
        <f t="shared" ref="W72:W135" si="17">PROPER(A72)</f>
        <v/>
      </c>
    </row>
    <row r="73" spans="1:23" x14ac:dyDescent="0.3">
      <c r="A73" s="325" t="s">
        <v>449</v>
      </c>
      <c r="B73" s="326" t="s">
        <v>431</v>
      </c>
      <c r="C73" s="326">
        <v>4525</v>
      </c>
      <c r="D73" s="327">
        <v>4200</v>
      </c>
      <c r="E73" s="326">
        <v>2993</v>
      </c>
      <c r="F73" s="328">
        <v>66.2</v>
      </c>
      <c r="G73" s="328">
        <v>2.9</v>
      </c>
      <c r="H73" s="328">
        <v>71.3</v>
      </c>
      <c r="I73" s="328">
        <v>2.9</v>
      </c>
      <c r="J73" s="327">
        <v>2837</v>
      </c>
      <c r="K73" s="328">
        <v>62.7</v>
      </c>
      <c r="L73" s="328">
        <v>3</v>
      </c>
      <c r="M73" s="329">
        <v>67.599999999999994</v>
      </c>
      <c r="N73" s="328">
        <v>3</v>
      </c>
      <c r="O73" s="330">
        <f t="shared" si="12"/>
        <v>71.900000000000006</v>
      </c>
      <c r="P73" s="311">
        <f t="shared" si="13"/>
        <v>0.53163265306122454</v>
      </c>
      <c r="Q73" s="360">
        <f t="shared" si="14"/>
        <v>0.73940563708097984</v>
      </c>
      <c r="R73" s="330">
        <f t="shared" si="9"/>
        <v>53.1</v>
      </c>
      <c r="S73" s="330">
        <f t="shared" si="10"/>
        <v>57</v>
      </c>
      <c r="T73" s="330">
        <f t="shared" si="11"/>
        <v>51.1</v>
      </c>
      <c r="U73" s="330">
        <f t="shared" si="15"/>
        <v>43.2</v>
      </c>
      <c r="V73" s="332">
        <f t="shared" si="16"/>
        <v>0.18736734693877555</v>
      </c>
      <c r="W73" s="214" t="str">
        <f t="shared" si="17"/>
        <v>Colorado</v>
      </c>
    </row>
    <row r="74" spans="1:23" x14ac:dyDescent="0.3">
      <c r="A74" s="325" t="s">
        <v>432</v>
      </c>
      <c r="B74" s="326" t="s">
        <v>433</v>
      </c>
      <c r="C74" s="326">
        <v>2254</v>
      </c>
      <c r="D74" s="327">
        <v>2076</v>
      </c>
      <c r="E74" s="326">
        <v>1452</v>
      </c>
      <c r="F74" s="328">
        <v>64.400000000000006</v>
      </c>
      <c r="G74" s="328">
        <v>4.2</v>
      </c>
      <c r="H74" s="328">
        <v>70</v>
      </c>
      <c r="I74" s="328">
        <v>4.2</v>
      </c>
      <c r="J74" s="327">
        <v>1355</v>
      </c>
      <c r="K74" s="328">
        <v>60.1</v>
      </c>
      <c r="L74" s="328">
        <v>4.3</v>
      </c>
      <c r="M74" s="329">
        <v>65.3</v>
      </c>
      <c r="N74" s="328">
        <v>4.3</v>
      </c>
      <c r="O74" s="330" t="str">
        <f t="shared" si="12"/>
        <v/>
      </c>
      <c r="P74" s="311" t="str">
        <f t="shared" si="13"/>
        <v/>
      </c>
      <c r="Q74" s="360" t="str">
        <f t="shared" si="14"/>
        <v/>
      </c>
      <c r="R74" s="330" t="str">
        <f t="shared" si="9"/>
        <v/>
      </c>
      <c r="S74" s="330" t="str">
        <f t="shared" si="10"/>
        <v/>
      </c>
      <c r="T74" s="330" t="str">
        <f t="shared" si="11"/>
        <v/>
      </c>
      <c r="U74" s="330" t="str">
        <f t="shared" si="15"/>
        <v/>
      </c>
      <c r="V74" s="332" t="str">
        <f t="shared" si="16"/>
        <v/>
      </c>
      <c r="W74" s="214" t="str">
        <f t="shared" si="17"/>
        <v/>
      </c>
    </row>
    <row r="75" spans="1:23" x14ac:dyDescent="0.3">
      <c r="A75" s="325" t="s">
        <v>432</v>
      </c>
      <c r="B75" s="326" t="s">
        <v>434</v>
      </c>
      <c r="C75" s="326">
        <v>2271</v>
      </c>
      <c r="D75" s="327">
        <v>2124</v>
      </c>
      <c r="E75" s="326">
        <v>1541</v>
      </c>
      <c r="F75" s="328">
        <v>67.900000000000006</v>
      </c>
      <c r="G75" s="328">
        <v>4.0999999999999996</v>
      </c>
      <c r="H75" s="328">
        <v>72.599999999999994</v>
      </c>
      <c r="I75" s="328">
        <v>4</v>
      </c>
      <c r="J75" s="327">
        <v>1482</v>
      </c>
      <c r="K75" s="328">
        <v>65.3</v>
      </c>
      <c r="L75" s="328">
        <v>4.0999999999999996</v>
      </c>
      <c r="M75" s="329">
        <v>69.8</v>
      </c>
      <c r="N75" s="328">
        <v>4.0999999999999996</v>
      </c>
      <c r="O75" s="330" t="str">
        <f t="shared" si="12"/>
        <v/>
      </c>
      <c r="P75" s="311" t="str">
        <f t="shared" si="13"/>
        <v/>
      </c>
      <c r="Q75" s="360" t="str">
        <f t="shared" si="14"/>
        <v/>
      </c>
      <c r="R75" s="330" t="str">
        <f t="shared" si="9"/>
        <v/>
      </c>
      <c r="S75" s="330" t="str">
        <f t="shared" si="10"/>
        <v/>
      </c>
      <c r="T75" s="330" t="str">
        <f t="shared" si="11"/>
        <v/>
      </c>
      <c r="U75" s="330" t="str">
        <f t="shared" si="15"/>
        <v/>
      </c>
      <c r="V75" s="332" t="str">
        <f t="shared" si="16"/>
        <v/>
      </c>
      <c r="W75" s="214" t="str">
        <f t="shared" si="17"/>
        <v/>
      </c>
    </row>
    <row r="76" spans="1:23" x14ac:dyDescent="0.3">
      <c r="A76" s="325" t="s">
        <v>432</v>
      </c>
      <c r="B76" s="326" t="s">
        <v>435</v>
      </c>
      <c r="C76" s="326">
        <v>4001</v>
      </c>
      <c r="D76" s="327">
        <v>3751</v>
      </c>
      <c r="E76" s="326">
        <v>2733</v>
      </c>
      <c r="F76" s="328">
        <v>68.3</v>
      </c>
      <c r="G76" s="328">
        <v>3</v>
      </c>
      <c r="H76" s="328">
        <v>72.900000000000006</v>
      </c>
      <c r="I76" s="328">
        <v>3</v>
      </c>
      <c r="J76" s="327">
        <v>2606</v>
      </c>
      <c r="K76" s="328">
        <v>65.099999999999994</v>
      </c>
      <c r="L76" s="328">
        <v>3.1</v>
      </c>
      <c r="M76" s="329">
        <v>69.5</v>
      </c>
      <c r="N76" s="328">
        <v>3.1</v>
      </c>
      <c r="O76" s="330" t="str">
        <f t="shared" si="12"/>
        <v/>
      </c>
      <c r="P76" s="311" t="str">
        <f t="shared" si="13"/>
        <v/>
      </c>
      <c r="Q76" s="360" t="str">
        <f t="shared" si="14"/>
        <v/>
      </c>
      <c r="R76" s="330" t="str">
        <f t="shared" si="9"/>
        <v/>
      </c>
      <c r="S76" s="330" t="str">
        <f t="shared" si="10"/>
        <v/>
      </c>
      <c r="T76" s="330" t="str">
        <f t="shared" si="11"/>
        <v/>
      </c>
      <c r="U76" s="330" t="str">
        <f t="shared" si="15"/>
        <v/>
      </c>
      <c r="V76" s="332" t="str">
        <f t="shared" si="16"/>
        <v/>
      </c>
      <c r="W76" s="214" t="str">
        <f t="shared" si="17"/>
        <v/>
      </c>
    </row>
    <row r="77" spans="1:23" x14ac:dyDescent="0.3">
      <c r="A77" s="325" t="s">
        <v>432</v>
      </c>
      <c r="B77" s="326" t="s">
        <v>436</v>
      </c>
      <c r="C77" s="326">
        <v>3267</v>
      </c>
      <c r="D77" s="327">
        <v>3220</v>
      </c>
      <c r="E77" s="326">
        <v>2396</v>
      </c>
      <c r="F77" s="328">
        <v>73.3</v>
      </c>
      <c r="G77" s="328">
        <v>3.2</v>
      </c>
      <c r="H77" s="328">
        <v>74.400000000000006</v>
      </c>
      <c r="I77" s="328">
        <v>3.2</v>
      </c>
      <c r="J77" s="327">
        <v>2316</v>
      </c>
      <c r="K77" s="328">
        <v>70.900000000000006</v>
      </c>
      <c r="L77" s="328">
        <v>3.3</v>
      </c>
      <c r="M77" s="329">
        <v>71.900000000000006</v>
      </c>
      <c r="N77" s="328">
        <v>3.3</v>
      </c>
      <c r="O77" s="330" t="str">
        <f t="shared" si="12"/>
        <v/>
      </c>
      <c r="P77" s="311" t="str">
        <f t="shared" si="13"/>
        <v/>
      </c>
      <c r="Q77" s="360" t="str">
        <f t="shared" si="14"/>
        <v/>
      </c>
      <c r="R77" s="330" t="str">
        <f t="shared" si="9"/>
        <v/>
      </c>
      <c r="S77" s="330" t="str">
        <f t="shared" si="10"/>
        <v/>
      </c>
      <c r="T77" s="330" t="str">
        <f t="shared" si="11"/>
        <v/>
      </c>
      <c r="U77" s="330" t="str">
        <f t="shared" si="15"/>
        <v/>
      </c>
      <c r="V77" s="332" t="str">
        <f t="shared" si="16"/>
        <v/>
      </c>
      <c r="W77" s="214" t="str">
        <f t="shared" si="17"/>
        <v/>
      </c>
    </row>
    <row r="78" spans="1:23" x14ac:dyDescent="0.3">
      <c r="A78" s="325" t="s">
        <v>432</v>
      </c>
      <c r="B78" s="326" t="s">
        <v>437</v>
      </c>
      <c r="C78" s="326">
        <v>186</v>
      </c>
      <c r="D78" s="327">
        <v>181</v>
      </c>
      <c r="E78" s="326">
        <v>102</v>
      </c>
      <c r="F78" s="328">
        <v>54.5</v>
      </c>
      <c r="G78" s="328">
        <v>14.4</v>
      </c>
      <c r="H78" s="328">
        <v>56</v>
      </c>
      <c r="I78" s="328">
        <v>14.6</v>
      </c>
      <c r="J78" s="327">
        <v>96</v>
      </c>
      <c r="K78" s="328">
        <v>51.6</v>
      </c>
      <c r="L78" s="328">
        <v>14.5</v>
      </c>
      <c r="M78" s="329">
        <v>53.1</v>
      </c>
      <c r="N78" s="328">
        <v>14.7</v>
      </c>
      <c r="O78" s="330" t="str">
        <f t="shared" si="12"/>
        <v/>
      </c>
      <c r="P78" s="311" t="str">
        <f t="shared" si="13"/>
        <v/>
      </c>
      <c r="Q78" s="360" t="str">
        <f t="shared" si="14"/>
        <v/>
      </c>
      <c r="R78" s="330" t="str">
        <f t="shared" si="9"/>
        <v/>
      </c>
      <c r="S78" s="330" t="str">
        <f t="shared" si="10"/>
        <v/>
      </c>
      <c r="T78" s="330" t="str">
        <f t="shared" si="11"/>
        <v/>
      </c>
      <c r="U78" s="330" t="str">
        <f t="shared" si="15"/>
        <v/>
      </c>
      <c r="V78" s="332" t="str">
        <f t="shared" si="16"/>
        <v/>
      </c>
      <c r="W78" s="214" t="str">
        <f t="shared" si="17"/>
        <v/>
      </c>
    </row>
    <row r="79" spans="1:23" x14ac:dyDescent="0.3">
      <c r="A79" s="325" t="s">
        <v>432</v>
      </c>
      <c r="B79" s="326" t="s">
        <v>438</v>
      </c>
      <c r="C79" s="326">
        <v>152</v>
      </c>
      <c r="D79" s="327">
        <v>115</v>
      </c>
      <c r="E79" s="326">
        <v>57</v>
      </c>
      <c r="F79" s="328">
        <v>37.700000000000003</v>
      </c>
      <c r="G79" s="328">
        <v>16</v>
      </c>
      <c r="H79" s="328">
        <v>49.9</v>
      </c>
      <c r="I79" s="328">
        <v>19</v>
      </c>
      <c r="J79" s="327">
        <v>50</v>
      </c>
      <c r="K79" s="328">
        <v>32.700000000000003</v>
      </c>
      <c r="L79" s="328">
        <v>15.5</v>
      </c>
      <c r="M79" s="329">
        <v>43.2</v>
      </c>
      <c r="N79" s="328">
        <v>18.8</v>
      </c>
      <c r="O79" s="330" t="str">
        <f t="shared" si="12"/>
        <v/>
      </c>
      <c r="P79" s="311" t="str">
        <f t="shared" si="13"/>
        <v/>
      </c>
      <c r="Q79" s="360" t="str">
        <f t="shared" si="14"/>
        <v/>
      </c>
      <c r="R79" s="330" t="str">
        <f t="shared" si="9"/>
        <v/>
      </c>
      <c r="S79" s="330" t="str">
        <f t="shared" si="10"/>
        <v/>
      </c>
      <c r="T79" s="330" t="str">
        <f t="shared" si="11"/>
        <v/>
      </c>
      <c r="U79" s="330" t="str">
        <f t="shared" si="15"/>
        <v/>
      </c>
      <c r="V79" s="332" t="str">
        <f t="shared" si="16"/>
        <v/>
      </c>
      <c r="W79" s="214" t="str">
        <f t="shared" si="17"/>
        <v/>
      </c>
    </row>
    <row r="80" spans="1:23" x14ac:dyDescent="0.3">
      <c r="A80" s="325" t="s">
        <v>432</v>
      </c>
      <c r="B80" s="326" t="s">
        <v>439</v>
      </c>
      <c r="C80" s="326">
        <v>854</v>
      </c>
      <c r="D80" s="327">
        <v>618</v>
      </c>
      <c r="E80" s="326">
        <v>374</v>
      </c>
      <c r="F80" s="328">
        <v>43.8</v>
      </c>
      <c r="G80" s="328">
        <v>7.4</v>
      </c>
      <c r="H80" s="328">
        <v>60.5</v>
      </c>
      <c r="I80" s="328">
        <v>8.5</v>
      </c>
      <c r="J80" s="327">
        <v>315</v>
      </c>
      <c r="K80" s="328">
        <v>37</v>
      </c>
      <c r="L80" s="328">
        <v>7.2</v>
      </c>
      <c r="M80" s="329">
        <v>51.1</v>
      </c>
      <c r="N80" s="328">
        <v>8.6999999999999993</v>
      </c>
      <c r="O80" s="330" t="str">
        <f t="shared" si="12"/>
        <v/>
      </c>
      <c r="P80" s="311" t="str">
        <f t="shared" si="13"/>
        <v/>
      </c>
      <c r="Q80" s="360" t="str">
        <f t="shared" si="14"/>
        <v/>
      </c>
      <c r="R80" s="330" t="str">
        <f t="shared" si="9"/>
        <v/>
      </c>
      <c r="S80" s="330" t="str">
        <f t="shared" si="10"/>
        <v/>
      </c>
      <c r="T80" s="330" t="str">
        <f t="shared" si="11"/>
        <v/>
      </c>
      <c r="U80" s="330" t="str">
        <f t="shared" si="15"/>
        <v/>
      </c>
      <c r="V80" s="332" t="str">
        <f t="shared" si="16"/>
        <v/>
      </c>
      <c r="W80" s="214" t="str">
        <f t="shared" si="17"/>
        <v/>
      </c>
    </row>
    <row r="81" spans="1:23" x14ac:dyDescent="0.3">
      <c r="A81" s="325" t="s">
        <v>432</v>
      </c>
      <c r="B81" s="326" t="s">
        <v>440</v>
      </c>
      <c r="C81" s="326">
        <v>4123</v>
      </c>
      <c r="D81" s="327">
        <v>3858</v>
      </c>
      <c r="E81" s="326">
        <v>2801</v>
      </c>
      <c r="F81" s="328">
        <v>67.900000000000006</v>
      </c>
      <c r="G81" s="328">
        <v>3</v>
      </c>
      <c r="H81" s="328">
        <v>72.599999999999994</v>
      </c>
      <c r="I81" s="328">
        <v>3</v>
      </c>
      <c r="J81" s="327">
        <v>2658</v>
      </c>
      <c r="K81" s="328">
        <v>64.5</v>
      </c>
      <c r="L81" s="328">
        <v>3.1</v>
      </c>
      <c r="M81" s="329">
        <v>68.900000000000006</v>
      </c>
      <c r="N81" s="328">
        <v>3.1</v>
      </c>
      <c r="O81" s="330" t="str">
        <f t="shared" si="12"/>
        <v/>
      </c>
      <c r="P81" s="311" t="str">
        <f t="shared" si="13"/>
        <v/>
      </c>
      <c r="Q81" s="360" t="str">
        <f t="shared" si="14"/>
        <v/>
      </c>
      <c r="R81" s="330" t="str">
        <f t="shared" si="9"/>
        <v/>
      </c>
      <c r="S81" s="330" t="str">
        <f t="shared" si="10"/>
        <v/>
      </c>
      <c r="T81" s="330" t="str">
        <f t="shared" si="11"/>
        <v/>
      </c>
      <c r="U81" s="330" t="str">
        <f t="shared" si="15"/>
        <v/>
      </c>
      <c r="V81" s="332" t="str">
        <f t="shared" si="16"/>
        <v/>
      </c>
      <c r="W81" s="214" t="str">
        <f t="shared" si="17"/>
        <v/>
      </c>
    </row>
    <row r="82" spans="1:23" x14ac:dyDescent="0.3">
      <c r="A82" s="325" t="s">
        <v>432</v>
      </c>
      <c r="B82" s="326" t="s">
        <v>441</v>
      </c>
      <c r="C82" s="326">
        <v>203</v>
      </c>
      <c r="D82" s="327">
        <v>198</v>
      </c>
      <c r="E82" s="326">
        <v>118</v>
      </c>
      <c r="F82" s="328">
        <v>58.3</v>
      </c>
      <c r="G82" s="328">
        <v>13.7</v>
      </c>
      <c r="H82" s="328">
        <v>59.7</v>
      </c>
      <c r="I82" s="328">
        <v>13.8</v>
      </c>
      <c r="J82" s="327">
        <v>113</v>
      </c>
      <c r="K82" s="328">
        <v>55.6</v>
      </c>
      <c r="L82" s="328">
        <v>13.8</v>
      </c>
      <c r="M82" s="329">
        <v>57</v>
      </c>
      <c r="N82" s="328">
        <v>13.9</v>
      </c>
      <c r="O82" s="330" t="str">
        <f t="shared" si="12"/>
        <v/>
      </c>
      <c r="P82" s="311" t="str">
        <f t="shared" si="13"/>
        <v/>
      </c>
      <c r="Q82" s="360" t="str">
        <f t="shared" si="14"/>
        <v/>
      </c>
      <c r="R82" s="330" t="str">
        <f t="shared" si="9"/>
        <v/>
      </c>
      <c r="S82" s="330" t="str">
        <f t="shared" si="10"/>
        <v/>
      </c>
      <c r="T82" s="330" t="str">
        <f t="shared" si="11"/>
        <v/>
      </c>
      <c r="U82" s="330" t="str">
        <f t="shared" si="15"/>
        <v/>
      </c>
      <c r="V82" s="332" t="str">
        <f t="shared" si="16"/>
        <v/>
      </c>
      <c r="W82" s="214" t="str">
        <f t="shared" si="17"/>
        <v/>
      </c>
    </row>
    <row r="83" spans="1:23" x14ac:dyDescent="0.3">
      <c r="A83" s="325" t="s">
        <v>432</v>
      </c>
      <c r="B83" s="326" t="s">
        <v>442</v>
      </c>
      <c r="C83" s="326">
        <v>171</v>
      </c>
      <c r="D83" s="327">
        <v>135</v>
      </c>
      <c r="E83" s="326">
        <v>72</v>
      </c>
      <c r="F83" s="328">
        <v>42.2</v>
      </c>
      <c r="G83" s="328">
        <v>15.4</v>
      </c>
      <c r="H83" s="328">
        <v>53.8</v>
      </c>
      <c r="I83" s="328">
        <v>17.5</v>
      </c>
      <c r="J83" s="327">
        <v>65</v>
      </c>
      <c r="K83" s="328">
        <v>37.700000000000003</v>
      </c>
      <c r="L83" s="328">
        <v>15.1</v>
      </c>
      <c r="M83" s="329">
        <v>48.1</v>
      </c>
      <c r="N83" s="328">
        <v>17.600000000000001</v>
      </c>
      <c r="O83" s="330" t="str">
        <f t="shared" si="12"/>
        <v/>
      </c>
      <c r="P83" s="311" t="str">
        <f t="shared" si="13"/>
        <v/>
      </c>
      <c r="Q83" s="360" t="str">
        <f t="shared" si="14"/>
        <v/>
      </c>
      <c r="R83" s="330" t="str">
        <f t="shared" si="9"/>
        <v/>
      </c>
      <c r="S83" s="330" t="str">
        <f t="shared" si="10"/>
        <v/>
      </c>
      <c r="T83" s="330" t="str">
        <f t="shared" si="11"/>
        <v/>
      </c>
      <c r="U83" s="330" t="str">
        <f t="shared" si="15"/>
        <v/>
      </c>
      <c r="V83" s="332" t="str">
        <f t="shared" si="16"/>
        <v/>
      </c>
      <c r="W83" s="214" t="str">
        <f t="shared" si="17"/>
        <v/>
      </c>
    </row>
    <row r="84" spans="1:23" x14ac:dyDescent="0.3">
      <c r="A84" s="325" t="s">
        <v>450</v>
      </c>
      <c r="B84" s="326" t="s">
        <v>431</v>
      </c>
      <c r="C84" s="326">
        <v>2777</v>
      </c>
      <c r="D84" s="327">
        <v>2524</v>
      </c>
      <c r="E84" s="326">
        <v>1850</v>
      </c>
      <c r="F84" s="328">
        <v>66.599999999999994</v>
      </c>
      <c r="G84" s="328">
        <v>3.2</v>
      </c>
      <c r="H84" s="328">
        <v>73.3</v>
      </c>
      <c r="I84" s="328">
        <v>3.2</v>
      </c>
      <c r="J84" s="327">
        <v>1681</v>
      </c>
      <c r="K84" s="328">
        <v>60.5</v>
      </c>
      <c r="L84" s="328">
        <v>3.3</v>
      </c>
      <c r="M84" s="329">
        <v>66.599999999999994</v>
      </c>
      <c r="N84" s="328">
        <v>3.4</v>
      </c>
      <c r="O84" s="330">
        <f t="shared" si="12"/>
        <v>71</v>
      </c>
      <c r="P84" s="311">
        <f t="shared" si="13"/>
        <v>0.55842391304347827</v>
      </c>
      <c r="Q84" s="360">
        <f t="shared" si="14"/>
        <v>0.78651255358236383</v>
      </c>
      <c r="R84" s="330">
        <f t="shared" si="9"/>
        <v>65.2</v>
      </c>
      <c r="S84" s="330">
        <f t="shared" si="10"/>
        <v>64.5</v>
      </c>
      <c r="T84" s="330">
        <f t="shared" si="11"/>
        <v>56.4</v>
      </c>
      <c r="U84" s="330">
        <f t="shared" si="15"/>
        <v>56.6</v>
      </c>
      <c r="V84" s="332">
        <f t="shared" si="16"/>
        <v>0.15157608695652169</v>
      </c>
      <c r="W84" s="214" t="str">
        <f t="shared" si="17"/>
        <v>Connecticut</v>
      </c>
    </row>
    <row r="85" spans="1:23" x14ac:dyDescent="0.3">
      <c r="A85" s="325" t="s">
        <v>432</v>
      </c>
      <c r="B85" s="326" t="s">
        <v>433</v>
      </c>
      <c r="C85" s="326">
        <v>1333</v>
      </c>
      <c r="D85" s="327">
        <v>1204</v>
      </c>
      <c r="E85" s="326">
        <v>843</v>
      </c>
      <c r="F85" s="328">
        <v>63.2</v>
      </c>
      <c r="G85" s="328">
        <v>4.7</v>
      </c>
      <c r="H85" s="328">
        <v>70</v>
      </c>
      <c r="I85" s="328">
        <v>4.7</v>
      </c>
      <c r="J85" s="327">
        <v>767</v>
      </c>
      <c r="K85" s="328">
        <v>57.5</v>
      </c>
      <c r="L85" s="328">
        <v>4.9000000000000004</v>
      </c>
      <c r="M85" s="329">
        <v>63.7</v>
      </c>
      <c r="N85" s="328">
        <v>5</v>
      </c>
      <c r="O85" s="330" t="str">
        <f t="shared" si="12"/>
        <v/>
      </c>
      <c r="P85" s="311" t="str">
        <f t="shared" si="13"/>
        <v/>
      </c>
      <c r="Q85" s="360" t="str">
        <f t="shared" si="14"/>
        <v/>
      </c>
      <c r="R85" s="330" t="str">
        <f t="shared" si="9"/>
        <v/>
      </c>
      <c r="S85" s="330" t="str">
        <f t="shared" si="10"/>
        <v/>
      </c>
      <c r="T85" s="330" t="str">
        <f t="shared" si="11"/>
        <v/>
      </c>
      <c r="U85" s="330" t="str">
        <f t="shared" si="15"/>
        <v/>
      </c>
      <c r="V85" s="332" t="str">
        <f t="shared" si="16"/>
        <v/>
      </c>
      <c r="W85" s="214" t="str">
        <f t="shared" si="17"/>
        <v/>
      </c>
    </row>
    <row r="86" spans="1:23" x14ac:dyDescent="0.3">
      <c r="A86" s="325" t="s">
        <v>432</v>
      </c>
      <c r="B86" s="326" t="s">
        <v>434</v>
      </c>
      <c r="C86" s="326">
        <v>1444</v>
      </c>
      <c r="D86" s="327">
        <v>1320</v>
      </c>
      <c r="E86" s="326">
        <v>1008</v>
      </c>
      <c r="F86" s="328">
        <v>69.8</v>
      </c>
      <c r="G86" s="328">
        <v>4.3</v>
      </c>
      <c r="H86" s="328">
        <v>76.3</v>
      </c>
      <c r="I86" s="328">
        <v>4.2</v>
      </c>
      <c r="J86" s="327">
        <v>915</v>
      </c>
      <c r="K86" s="328">
        <v>63.4</v>
      </c>
      <c r="L86" s="328">
        <v>4.5999999999999996</v>
      </c>
      <c r="M86" s="329">
        <v>69.3</v>
      </c>
      <c r="N86" s="328">
        <v>4.5999999999999996</v>
      </c>
      <c r="O86" s="330" t="str">
        <f t="shared" si="12"/>
        <v/>
      </c>
      <c r="P86" s="311" t="str">
        <f t="shared" si="13"/>
        <v/>
      </c>
      <c r="Q86" s="360" t="str">
        <f t="shared" si="14"/>
        <v/>
      </c>
      <c r="R86" s="330" t="str">
        <f t="shared" si="9"/>
        <v/>
      </c>
      <c r="S86" s="330" t="str">
        <f t="shared" si="10"/>
        <v/>
      </c>
      <c r="T86" s="330" t="str">
        <f t="shared" si="11"/>
        <v/>
      </c>
      <c r="U86" s="330" t="str">
        <f t="shared" si="15"/>
        <v/>
      </c>
      <c r="V86" s="332" t="str">
        <f t="shared" si="16"/>
        <v/>
      </c>
      <c r="W86" s="214" t="str">
        <f t="shared" si="17"/>
        <v/>
      </c>
    </row>
    <row r="87" spans="1:23" x14ac:dyDescent="0.3">
      <c r="A87" s="325" t="s">
        <v>432</v>
      </c>
      <c r="B87" s="326" t="s">
        <v>435</v>
      </c>
      <c r="C87" s="326">
        <v>2197</v>
      </c>
      <c r="D87" s="327">
        <v>2043</v>
      </c>
      <c r="E87" s="326">
        <v>1543</v>
      </c>
      <c r="F87" s="328">
        <v>70.2</v>
      </c>
      <c r="G87" s="328">
        <v>3.5</v>
      </c>
      <c r="H87" s="328">
        <v>75.5</v>
      </c>
      <c r="I87" s="328">
        <v>3.4</v>
      </c>
      <c r="J87" s="327">
        <v>1392</v>
      </c>
      <c r="K87" s="328">
        <v>63.4</v>
      </c>
      <c r="L87" s="328">
        <v>3.7</v>
      </c>
      <c r="M87" s="329">
        <v>68.099999999999994</v>
      </c>
      <c r="N87" s="328">
        <v>3.7</v>
      </c>
      <c r="O87" s="330" t="str">
        <f t="shared" si="12"/>
        <v/>
      </c>
      <c r="P87" s="311" t="str">
        <f t="shared" si="13"/>
        <v/>
      </c>
      <c r="Q87" s="360" t="str">
        <f t="shared" si="14"/>
        <v/>
      </c>
      <c r="R87" s="330" t="str">
        <f t="shared" si="9"/>
        <v/>
      </c>
      <c r="S87" s="330" t="str">
        <f t="shared" si="10"/>
        <v/>
      </c>
      <c r="T87" s="330" t="str">
        <f t="shared" si="11"/>
        <v/>
      </c>
      <c r="U87" s="330" t="str">
        <f t="shared" si="15"/>
        <v/>
      </c>
      <c r="V87" s="332" t="str">
        <f t="shared" si="16"/>
        <v/>
      </c>
      <c r="W87" s="214" t="str">
        <f t="shared" si="17"/>
        <v/>
      </c>
    </row>
    <row r="88" spans="1:23" x14ac:dyDescent="0.3">
      <c r="A88" s="325" t="s">
        <v>432</v>
      </c>
      <c r="B88" s="326" t="s">
        <v>436</v>
      </c>
      <c r="C88" s="326">
        <v>1841</v>
      </c>
      <c r="D88" s="327">
        <v>1788</v>
      </c>
      <c r="E88" s="326">
        <v>1381</v>
      </c>
      <c r="F88" s="328">
        <v>75</v>
      </c>
      <c r="G88" s="328">
        <v>3.6</v>
      </c>
      <c r="H88" s="328">
        <v>77.3</v>
      </c>
      <c r="I88" s="328">
        <v>3.6</v>
      </c>
      <c r="J88" s="327">
        <v>1270</v>
      </c>
      <c r="K88" s="328">
        <v>69</v>
      </c>
      <c r="L88" s="328">
        <v>3.9</v>
      </c>
      <c r="M88" s="329">
        <v>71</v>
      </c>
      <c r="N88" s="328">
        <v>3.9</v>
      </c>
      <c r="O88" s="330" t="str">
        <f t="shared" si="12"/>
        <v/>
      </c>
      <c r="P88" s="311" t="str">
        <f t="shared" si="13"/>
        <v/>
      </c>
      <c r="Q88" s="360" t="str">
        <f t="shared" si="14"/>
        <v/>
      </c>
      <c r="R88" s="330" t="str">
        <f t="shared" si="9"/>
        <v/>
      </c>
      <c r="S88" s="330" t="str">
        <f t="shared" si="10"/>
        <v/>
      </c>
      <c r="T88" s="330" t="str">
        <f t="shared" si="11"/>
        <v/>
      </c>
      <c r="U88" s="330" t="str">
        <f t="shared" si="15"/>
        <v/>
      </c>
      <c r="V88" s="332" t="str">
        <f t="shared" si="16"/>
        <v/>
      </c>
      <c r="W88" s="214" t="str">
        <f t="shared" si="17"/>
        <v/>
      </c>
    </row>
    <row r="89" spans="1:23" x14ac:dyDescent="0.3">
      <c r="A89" s="325" t="s">
        <v>432</v>
      </c>
      <c r="B89" s="326" t="s">
        <v>437</v>
      </c>
      <c r="C89" s="326">
        <v>323</v>
      </c>
      <c r="D89" s="327">
        <v>282</v>
      </c>
      <c r="E89" s="326">
        <v>192</v>
      </c>
      <c r="F89" s="328">
        <v>59.5</v>
      </c>
      <c r="G89" s="328">
        <v>9.4</v>
      </c>
      <c r="H89" s="328">
        <v>68.3</v>
      </c>
      <c r="I89" s="328">
        <v>9.5</v>
      </c>
      <c r="J89" s="327">
        <v>184</v>
      </c>
      <c r="K89" s="328">
        <v>56.8</v>
      </c>
      <c r="L89" s="328">
        <v>9.4</v>
      </c>
      <c r="M89" s="329">
        <v>65.2</v>
      </c>
      <c r="N89" s="328">
        <v>9.6999999999999993</v>
      </c>
      <c r="O89" s="330" t="str">
        <f t="shared" si="12"/>
        <v/>
      </c>
      <c r="P89" s="311" t="str">
        <f t="shared" si="13"/>
        <v/>
      </c>
      <c r="Q89" s="360" t="str">
        <f t="shared" si="14"/>
        <v/>
      </c>
      <c r="R89" s="330" t="str">
        <f t="shared" si="9"/>
        <v/>
      </c>
      <c r="S89" s="330" t="str">
        <f t="shared" si="10"/>
        <v/>
      </c>
      <c r="T89" s="330" t="str">
        <f t="shared" si="11"/>
        <v/>
      </c>
      <c r="U89" s="330" t="str">
        <f t="shared" si="15"/>
        <v/>
      </c>
      <c r="V89" s="332" t="str">
        <f t="shared" si="16"/>
        <v/>
      </c>
      <c r="W89" s="214" t="str">
        <f t="shared" si="17"/>
        <v/>
      </c>
    </row>
    <row r="90" spans="1:23" x14ac:dyDescent="0.3">
      <c r="A90" s="325" t="s">
        <v>432</v>
      </c>
      <c r="B90" s="326" t="s">
        <v>438</v>
      </c>
      <c r="C90" s="326">
        <v>216</v>
      </c>
      <c r="D90" s="327">
        <v>158</v>
      </c>
      <c r="E90" s="326">
        <v>96</v>
      </c>
      <c r="F90" s="328">
        <v>44.4</v>
      </c>
      <c r="G90" s="328">
        <v>12</v>
      </c>
      <c r="H90" s="328">
        <v>60.5</v>
      </c>
      <c r="I90" s="328">
        <v>13.7</v>
      </c>
      <c r="J90" s="327">
        <v>90</v>
      </c>
      <c r="K90" s="328">
        <v>41.6</v>
      </c>
      <c r="L90" s="328">
        <v>11.9</v>
      </c>
      <c r="M90" s="329">
        <v>56.6</v>
      </c>
      <c r="N90" s="328">
        <v>13.9</v>
      </c>
      <c r="O90" s="330" t="str">
        <f t="shared" si="12"/>
        <v/>
      </c>
      <c r="P90" s="311" t="str">
        <f t="shared" si="13"/>
        <v/>
      </c>
      <c r="Q90" s="360" t="str">
        <f t="shared" si="14"/>
        <v/>
      </c>
      <c r="R90" s="330" t="str">
        <f t="shared" si="9"/>
        <v/>
      </c>
      <c r="S90" s="330" t="str">
        <f t="shared" si="10"/>
        <v/>
      </c>
      <c r="T90" s="330" t="str">
        <f t="shared" si="11"/>
        <v/>
      </c>
      <c r="U90" s="330" t="str">
        <f t="shared" si="15"/>
        <v/>
      </c>
      <c r="V90" s="332" t="str">
        <f t="shared" si="16"/>
        <v/>
      </c>
      <c r="W90" s="214" t="str">
        <f t="shared" si="17"/>
        <v/>
      </c>
    </row>
    <row r="91" spans="1:23" x14ac:dyDescent="0.3">
      <c r="A91" s="325" t="s">
        <v>432</v>
      </c>
      <c r="B91" s="326" t="s">
        <v>439</v>
      </c>
      <c r="C91" s="326">
        <v>461</v>
      </c>
      <c r="D91" s="327">
        <v>347</v>
      </c>
      <c r="E91" s="326">
        <v>235</v>
      </c>
      <c r="F91" s="328">
        <v>51</v>
      </c>
      <c r="G91" s="328">
        <v>8.6999999999999993</v>
      </c>
      <c r="H91" s="328">
        <v>67.8</v>
      </c>
      <c r="I91" s="328">
        <v>9.4</v>
      </c>
      <c r="J91" s="327">
        <v>196</v>
      </c>
      <c r="K91" s="328">
        <v>42.4</v>
      </c>
      <c r="L91" s="328">
        <v>8.6</v>
      </c>
      <c r="M91" s="329">
        <v>56.4</v>
      </c>
      <c r="N91" s="328">
        <v>10</v>
      </c>
      <c r="O91" s="330" t="str">
        <f t="shared" si="12"/>
        <v/>
      </c>
      <c r="P91" s="311" t="str">
        <f t="shared" si="13"/>
        <v/>
      </c>
      <c r="Q91" s="360" t="str">
        <f t="shared" si="14"/>
        <v/>
      </c>
      <c r="R91" s="330" t="str">
        <f t="shared" si="9"/>
        <v/>
      </c>
      <c r="S91" s="330" t="str">
        <f t="shared" si="10"/>
        <v/>
      </c>
      <c r="T91" s="330" t="str">
        <f t="shared" si="11"/>
        <v/>
      </c>
      <c r="U91" s="330" t="str">
        <f t="shared" si="15"/>
        <v/>
      </c>
      <c r="V91" s="332" t="str">
        <f t="shared" si="16"/>
        <v/>
      </c>
      <c r="W91" s="214" t="str">
        <f t="shared" si="17"/>
        <v/>
      </c>
    </row>
    <row r="92" spans="1:23" x14ac:dyDescent="0.3">
      <c r="A92" s="325" t="s">
        <v>432</v>
      </c>
      <c r="B92" s="326" t="s">
        <v>440</v>
      </c>
      <c r="C92" s="326">
        <v>2211</v>
      </c>
      <c r="D92" s="327">
        <v>2058</v>
      </c>
      <c r="E92" s="326">
        <v>1548</v>
      </c>
      <c r="F92" s="328">
        <v>70</v>
      </c>
      <c r="G92" s="328">
        <v>3.5</v>
      </c>
      <c r="H92" s="328">
        <v>75.2</v>
      </c>
      <c r="I92" s="328">
        <v>3.4</v>
      </c>
      <c r="J92" s="327">
        <v>1395</v>
      </c>
      <c r="K92" s="328">
        <v>63.1</v>
      </c>
      <c r="L92" s="328">
        <v>3.7</v>
      </c>
      <c r="M92" s="329">
        <v>67.8</v>
      </c>
      <c r="N92" s="328">
        <v>3.7</v>
      </c>
      <c r="O92" s="330" t="str">
        <f t="shared" si="12"/>
        <v/>
      </c>
      <c r="P92" s="311" t="str">
        <f t="shared" si="13"/>
        <v/>
      </c>
      <c r="Q92" s="360" t="str">
        <f t="shared" si="14"/>
        <v/>
      </c>
      <c r="R92" s="330" t="str">
        <f t="shared" si="9"/>
        <v/>
      </c>
      <c r="S92" s="330" t="str">
        <f t="shared" si="10"/>
        <v/>
      </c>
      <c r="T92" s="330" t="str">
        <f t="shared" si="11"/>
        <v/>
      </c>
      <c r="U92" s="330" t="str">
        <f t="shared" si="15"/>
        <v/>
      </c>
      <c r="V92" s="332" t="str">
        <f t="shared" si="16"/>
        <v/>
      </c>
      <c r="W92" s="214" t="str">
        <f t="shared" si="17"/>
        <v/>
      </c>
    </row>
    <row r="93" spans="1:23" x14ac:dyDescent="0.3">
      <c r="A93" s="325" t="s">
        <v>432</v>
      </c>
      <c r="B93" s="326" t="s">
        <v>441</v>
      </c>
      <c r="C93" s="326">
        <v>326</v>
      </c>
      <c r="D93" s="327">
        <v>285</v>
      </c>
      <c r="E93" s="326">
        <v>195</v>
      </c>
      <c r="F93" s="328">
        <v>59.9</v>
      </c>
      <c r="G93" s="328">
        <v>9.3000000000000007</v>
      </c>
      <c r="H93" s="328">
        <v>68.599999999999994</v>
      </c>
      <c r="I93" s="328">
        <v>9.4</v>
      </c>
      <c r="J93" s="327">
        <v>184</v>
      </c>
      <c r="K93" s="328">
        <v>56.3</v>
      </c>
      <c r="L93" s="328">
        <v>9.4</v>
      </c>
      <c r="M93" s="329">
        <v>64.5</v>
      </c>
      <c r="N93" s="328">
        <v>9.6999999999999993</v>
      </c>
      <c r="O93" s="330" t="str">
        <f t="shared" si="12"/>
        <v/>
      </c>
      <c r="P93" s="311" t="str">
        <f t="shared" si="13"/>
        <v/>
      </c>
      <c r="Q93" s="360" t="str">
        <f t="shared" si="14"/>
        <v/>
      </c>
      <c r="R93" s="330" t="str">
        <f t="shared" si="9"/>
        <v/>
      </c>
      <c r="S93" s="330" t="str">
        <f t="shared" si="10"/>
        <v/>
      </c>
      <c r="T93" s="330" t="str">
        <f t="shared" si="11"/>
        <v/>
      </c>
      <c r="U93" s="330" t="str">
        <f t="shared" si="15"/>
        <v/>
      </c>
      <c r="V93" s="332" t="str">
        <f t="shared" si="16"/>
        <v/>
      </c>
      <c r="W93" s="214" t="str">
        <f t="shared" si="17"/>
        <v/>
      </c>
    </row>
    <row r="94" spans="1:23" x14ac:dyDescent="0.3">
      <c r="A94" s="325" t="s">
        <v>432</v>
      </c>
      <c r="B94" s="326" t="s">
        <v>442</v>
      </c>
      <c r="C94" s="326">
        <v>216</v>
      </c>
      <c r="D94" s="327">
        <v>158</v>
      </c>
      <c r="E94" s="326">
        <v>96</v>
      </c>
      <c r="F94" s="328">
        <v>44.4</v>
      </c>
      <c r="G94" s="328">
        <v>12</v>
      </c>
      <c r="H94" s="328">
        <v>60.5</v>
      </c>
      <c r="I94" s="328">
        <v>13.7</v>
      </c>
      <c r="J94" s="327">
        <v>90</v>
      </c>
      <c r="K94" s="328">
        <v>41.6</v>
      </c>
      <c r="L94" s="328">
        <v>11.9</v>
      </c>
      <c r="M94" s="329">
        <v>56.6</v>
      </c>
      <c r="N94" s="328">
        <v>13.9</v>
      </c>
      <c r="O94" s="330" t="str">
        <f t="shared" si="12"/>
        <v/>
      </c>
      <c r="P94" s="311" t="str">
        <f t="shared" si="13"/>
        <v/>
      </c>
      <c r="Q94" s="360" t="str">
        <f t="shared" si="14"/>
        <v/>
      </c>
      <c r="R94" s="330" t="str">
        <f t="shared" si="9"/>
        <v/>
      </c>
      <c r="S94" s="330" t="str">
        <f t="shared" si="10"/>
        <v/>
      </c>
      <c r="T94" s="330" t="str">
        <f t="shared" si="11"/>
        <v/>
      </c>
      <c r="U94" s="330" t="str">
        <f t="shared" si="15"/>
        <v/>
      </c>
      <c r="V94" s="332" t="str">
        <f t="shared" si="16"/>
        <v/>
      </c>
      <c r="W94" s="214" t="str">
        <f t="shared" si="17"/>
        <v/>
      </c>
    </row>
    <row r="95" spans="1:23" x14ac:dyDescent="0.3">
      <c r="A95" s="325" t="s">
        <v>451</v>
      </c>
      <c r="B95" s="326" t="s">
        <v>431</v>
      </c>
      <c r="C95" s="326">
        <v>766</v>
      </c>
      <c r="D95" s="327">
        <v>722</v>
      </c>
      <c r="E95" s="326">
        <v>542</v>
      </c>
      <c r="F95" s="328">
        <v>70.8</v>
      </c>
      <c r="G95" s="328">
        <v>3</v>
      </c>
      <c r="H95" s="328">
        <v>75.099999999999994</v>
      </c>
      <c r="I95" s="328">
        <v>3</v>
      </c>
      <c r="J95" s="327">
        <v>489</v>
      </c>
      <c r="K95" s="328">
        <v>63.8</v>
      </c>
      <c r="L95" s="328">
        <v>3.2</v>
      </c>
      <c r="M95" s="329">
        <v>67.7</v>
      </c>
      <c r="N95" s="328">
        <v>3.2</v>
      </c>
      <c r="O95" s="330">
        <f t="shared" si="12"/>
        <v>68.400000000000006</v>
      </c>
      <c r="P95" s="311">
        <f t="shared" si="13"/>
        <v>0.66379310344827591</v>
      </c>
      <c r="Q95" s="360">
        <f t="shared" si="14"/>
        <v>0.9704577535793506</v>
      </c>
      <c r="R95" s="330">
        <f t="shared" si="9"/>
        <v>64.7</v>
      </c>
      <c r="S95" s="330">
        <f t="shared" si="10"/>
        <v>65.3</v>
      </c>
      <c r="T95" s="330" t="str">
        <f t="shared" si="11"/>
        <v>B</v>
      </c>
      <c r="U95" s="330" t="str">
        <f t="shared" si="15"/>
        <v>B</v>
      </c>
      <c r="V95" s="332">
        <f t="shared" si="16"/>
        <v>2.0206896551724141E-2</v>
      </c>
      <c r="W95" s="214" t="str">
        <f t="shared" si="17"/>
        <v>Delaware</v>
      </c>
    </row>
    <row r="96" spans="1:23" x14ac:dyDescent="0.3">
      <c r="A96" s="325" t="s">
        <v>432</v>
      </c>
      <c r="B96" s="326" t="s">
        <v>433</v>
      </c>
      <c r="C96" s="326">
        <v>361</v>
      </c>
      <c r="D96" s="327">
        <v>339</v>
      </c>
      <c r="E96" s="326">
        <v>247</v>
      </c>
      <c r="F96" s="328">
        <v>68.3</v>
      </c>
      <c r="G96" s="328">
        <v>4.5</v>
      </c>
      <c r="H96" s="328">
        <v>72.8</v>
      </c>
      <c r="I96" s="328">
        <v>4.4000000000000004</v>
      </c>
      <c r="J96" s="327">
        <v>223</v>
      </c>
      <c r="K96" s="328">
        <v>61.6</v>
      </c>
      <c r="L96" s="328">
        <v>4.7</v>
      </c>
      <c r="M96" s="329">
        <v>65.7</v>
      </c>
      <c r="N96" s="328">
        <v>4.7</v>
      </c>
      <c r="O96" s="330" t="str">
        <f t="shared" si="12"/>
        <v/>
      </c>
      <c r="P96" s="311" t="str">
        <f t="shared" si="13"/>
        <v/>
      </c>
      <c r="Q96" s="360" t="str">
        <f t="shared" si="14"/>
        <v/>
      </c>
      <c r="R96" s="330" t="str">
        <f t="shared" si="9"/>
        <v/>
      </c>
      <c r="S96" s="330" t="str">
        <f t="shared" si="10"/>
        <v/>
      </c>
      <c r="T96" s="330" t="str">
        <f t="shared" si="11"/>
        <v/>
      </c>
      <c r="U96" s="330" t="str">
        <f t="shared" si="15"/>
        <v/>
      </c>
      <c r="V96" s="332" t="str">
        <f t="shared" si="16"/>
        <v/>
      </c>
      <c r="W96" s="214" t="str">
        <f t="shared" si="17"/>
        <v/>
      </c>
    </row>
    <row r="97" spans="1:23" x14ac:dyDescent="0.3">
      <c r="A97" s="325" t="s">
        <v>432</v>
      </c>
      <c r="B97" s="326" t="s">
        <v>434</v>
      </c>
      <c r="C97" s="326">
        <v>404</v>
      </c>
      <c r="D97" s="327">
        <v>383</v>
      </c>
      <c r="E97" s="326">
        <v>296</v>
      </c>
      <c r="F97" s="328">
        <v>73.099999999999994</v>
      </c>
      <c r="G97" s="328">
        <v>4</v>
      </c>
      <c r="H97" s="328">
        <v>77.2</v>
      </c>
      <c r="I97" s="328">
        <v>3.9</v>
      </c>
      <c r="J97" s="327">
        <v>266</v>
      </c>
      <c r="K97" s="328">
        <v>65.8</v>
      </c>
      <c r="L97" s="328">
        <v>4.3</v>
      </c>
      <c r="M97" s="329">
        <v>69.5</v>
      </c>
      <c r="N97" s="328">
        <v>4.3</v>
      </c>
      <c r="O97" s="330" t="str">
        <f t="shared" si="12"/>
        <v/>
      </c>
      <c r="P97" s="311" t="str">
        <f t="shared" si="13"/>
        <v/>
      </c>
      <c r="Q97" s="360" t="str">
        <f t="shared" si="14"/>
        <v/>
      </c>
      <c r="R97" s="330" t="str">
        <f t="shared" si="9"/>
        <v/>
      </c>
      <c r="S97" s="330" t="str">
        <f t="shared" si="10"/>
        <v/>
      </c>
      <c r="T97" s="330" t="str">
        <f t="shared" si="11"/>
        <v/>
      </c>
      <c r="U97" s="330" t="str">
        <f t="shared" si="15"/>
        <v/>
      </c>
      <c r="V97" s="332" t="str">
        <f t="shared" si="16"/>
        <v/>
      </c>
      <c r="W97" s="214" t="str">
        <f t="shared" si="17"/>
        <v/>
      </c>
    </row>
    <row r="98" spans="1:23" x14ac:dyDescent="0.3">
      <c r="A98" s="325" t="s">
        <v>432</v>
      </c>
      <c r="B98" s="326" t="s">
        <v>435</v>
      </c>
      <c r="C98" s="326">
        <v>540</v>
      </c>
      <c r="D98" s="327">
        <v>519</v>
      </c>
      <c r="E98" s="326">
        <v>392</v>
      </c>
      <c r="F98" s="328">
        <v>72.599999999999994</v>
      </c>
      <c r="G98" s="328">
        <v>3.5</v>
      </c>
      <c r="H98" s="328">
        <v>75.5</v>
      </c>
      <c r="I98" s="328">
        <v>3.5</v>
      </c>
      <c r="J98" s="327">
        <v>348</v>
      </c>
      <c r="K98" s="328">
        <v>64.400000000000006</v>
      </c>
      <c r="L98" s="328">
        <v>3.8</v>
      </c>
      <c r="M98" s="329">
        <v>67</v>
      </c>
      <c r="N98" s="328">
        <v>3.8</v>
      </c>
      <c r="O98" s="330" t="str">
        <f t="shared" si="12"/>
        <v/>
      </c>
      <c r="P98" s="311" t="str">
        <f t="shared" si="13"/>
        <v/>
      </c>
      <c r="Q98" s="360" t="str">
        <f t="shared" si="14"/>
        <v/>
      </c>
      <c r="R98" s="330" t="str">
        <f t="shared" si="9"/>
        <v/>
      </c>
      <c r="S98" s="330" t="str">
        <f t="shared" si="10"/>
        <v/>
      </c>
      <c r="T98" s="330" t="str">
        <f t="shared" si="11"/>
        <v/>
      </c>
      <c r="U98" s="330" t="str">
        <f t="shared" si="15"/>
        <v/>
      </c>
      <c r="V98" s="332" t="str">
        <f t="shared" si="16"/>
        <v/>
      </c>
      <c r="W98" s="214" t="str">
        <f t="shared" si="17"/>
        <v/>
      </c>
    </row>
    <row r="99" spans="1:23" x14ac:dyDescent="0.3">
      <c r="A99" s="325" t="s">
        <v>432</v>
      </c>
      <c r="B99" s="326" t="s">
        <v>436</v>
      </c>
      <c r="C99" s="326">
        <v>495</v>
      </c>
      <c r="D99" s="327">
        <v>490</v>
      </c>
      <c r="E99" s="326">
        <v>378</v>
      </c>
      <c r="F99" s="328">
        <v>76.3</v>
      </c>
      <c r="G99" s="328">
        <v>3.5</v>
      </c>
      <c r="H99" s="328">
        <v>77.099999999999994</v>
      </c>
      <c r="I99" s="328">
        <v>3.5</v>
      </c>
      <c r="J99" s="327">
        <v>335</v>
      </c>
      <c r="K99" s="328">
        <v>67.8</v>
      </c>
      <c r="L99" s="328">
        <v>3.9</v>
      </c>
      <c r="M99" s="329">
        <v>68.400000000000006</v>
      </c>
      <c r="N99" s="328">
        <v>3.9</v>
      </c>
      <c r="O99" s="330" t="str">
        <f t="shared" si="12"/>
        <v/>
      </c>
      <c r="P99" s="311" t="str">
        <f t="shared" si="13"/>
        <v/>
      </c>
      <c r="Q99" s="360" t="str">
        <f t="shared" si="14"/>
        <v/>
      </c>
      <c r="R99" s="330" t="str">
        <f t="shared" si="9"/>
        <v/>
      </c>
      <c r="S99" s="330" t="str">
        <f t="shared" si="10"/>
        <v/>
      </c>
      <c r="T99" s="330" t="str">
        <f t="shared" si="11"/>
        <v/>
      </c>
      <c r="U99" s="330" t="str">
        <f t="shared" si="15"/>
        <v/>
      </c>
      <c r="V99" s="332" t="str">
        <f t="shared" si="16"/>
        <v/>
      </c>
      <c r="W99" s="214" t="str">
        <f t="shared" si="17"/>
        <v/>
      </c>
    </row>
    <row r="100" spans="1:23" x14ac:dyDescent="0.3">
      <c r="A100" s="325" t="s">
        <v>432</v>
      </c>
      <c r="B100" s="326" t="s">
        <v>437</v>
      </c>
      <c r="C100" s="326">
        <v>172</v>
      </c>
      <c r="D100" s="327">
        <v>164</v>
      </c>
      <c r="E100" s="326">
        <v>114</v>
      </c>
      <c r="F100" s="328">
        <v>66.599999999999994</v>
      </c>
      <c r="G100" s="328">
        <v>6.3</v>
      </c>
      <c r="H100" s="328">
        <v>69.8</v>
      </c>
      <c r="I100" s="328">
        <v>6.3</v>
      </c>
      <c r="J100" s="327">
        <v>106</v>
      </c>
      <c r="K100" s="328">
        <v>61.7</v>
      </c>
      <c r="L100" s="328">
        <v>6.5</v>
      </c>
      <c r="M100" s="329">
        <v>64.7</v>
      </c>
      <c r="N100" s="328">
        <v>6.6</v>
      </c>
      <c r="O100" s="330" t="str">
        <f t="shared" si="12"/>
        <v/>
      </c>
      <c r="P100" s="311" t="str">
        <f t="shared" si="13"/>
        <v/>
      </c>
      <c r="Q100" s="360" t="str">
        <f t="shared" si="14"/>
        <v/>
      </c>
      <c r="R100" s="330" t="str">
        <f t="shared" si="9"/>
        <v/>
      </c>
      <c r="S100" s="330" t="str">
        <f t="shared" si="10"/>
        <v/>
      </c>
      <c r="T100" s="330" t="str">
        <f t="shared" si="11"/>
        <v/>
      </c>
      <c r="U100" s="330" t="str">
        <f t="shared" si="15"/>
        <v/>
      </c>
      <c r="V100" s="332" t="str">
        <f t="shared" si="16"/>
        <v/>
      </c>
      <c r="W100" s="214" t="str">
        <f t="shared" si="17"/>
        <v/>
      </c>
    </row>
    <row r="101" spans="1:23" x14ac:dyDescent="0.3">
      <c r="A101" s="325" t="s">
        <v>432</v>
      </c>
      <c r="B101" s="326" t="s">
        <v>438</v>
      </c>
      <c r="C101" s="326">
        <v>31</v>
      </c>
      <c r="D101" s="327">
        <v>21</v>
      </c>
      <c r="E101" s="326">
        <v>18</v>
      </c>
      <c r="F101" s="333" t="s">
        <v>444</v>
      </c>
      <c r="G101" s="333" t="s">
        <v>444</v>
      </c>
      <c r="H101" s="333" t="s">
        <v>444</v>
      </c>
      <c r="I101" s="333" t="s">
        <v>444</v>
      </c>
      <c r="J101" s="327">
        <v>18</v>
      </c>
      <c r="K101" s="333" t="s">
        <v>444</v>
      </c>
      <c r="L101" s="333" t="s">
        <v>444</v>
      </c>
      <c r="M101" s="334" t="s">
        <v>444</v>
      </c>
      <c r="N101" s="333" t="s">
        <v>444</v>
      </c>
      <c r="O101" s="330" t="str">
        <f t="shared" si="12"/>
        <v/>
      </c>
      <c r="P101" s="311" t="str">
        <f t="shared" si="13"/>
        <v/>
      </c>
      <c r="Q101" s="360" t="str">
        <f t="shared" si="14"/>
        <v/>
      </c>
      <c r="R101" s="330" t="str">
        <f t="shared" si="9"/>
        <v/>
      </c>
      <c r="S101" s="330" t="str">
        <f t="shared" si="10"/>
        <v/>
      </c>
      <c r="T101" s="330" t="str">
        <f t="shared" si="11"/>
        <v/>
      </c>
      <c r="U101" s="330" t="str">
        <f t="shared" si="15"/>
        <v/>
      </c>
      <c r="V101" s="332" t="str">
        <f t="shared" si="16"/>
        <v/>
      </c>
      <c r="W101" s="214" t="str">
        <f t="shared" si="17"/>
        <v/>
      </c>
    </row>
    <row r="102" spans="1:23" x14ac:dyDescent="0.3">
      <c r="A102" s="325" t="s">
        <v>432</v>
      </c>
      <c r="B102" s="326" t="s">
        <v>439</v>
      </c>
      <c r="C102" s="326">
        <v>57</v>
      </c>
      <c r="D102" s="327">
        <v>37</v>
      </c>
      <c r="E102" s="326">
        <v>22</v>
      </c>
      <c r="F102" s="333" t="s">
        <v>444</v>
      </c>
      <c r="G102" s="333" t="s">
        <v>444</v>
      </c>
      <c r="H102" s="333" t="s">
        <v>444</v>
      </c>
      <c r="I102" s="333" t="s">
        <v>444</v>
      </c>
      <c r="J102" s="327">
        <v>20</v>
      </c>
      <c r="K102" s="333" t="s">
        <v>444</v>
      </c>
      <c r="L102" s="333" t="s">
        <v>444</v>
      </c>
      <c r="M102" s="334" t="s">
        <v>444</v>
      </c>
      <c r="N102" s="333" t="s">
        <v>444</v>
      </c>
      <c r="O102" s="330" t="str">
        <f t="shared" si="12"/>
        <v/>
      </c>
      <c r="P102" s="311" t="str">
        <f t="shared" si="13"/>
        <v/>
      </c>
      <c r="Q102" s="360" t="str">
        <f t="shared" si="14"/>
        <v/>
      </c>
      <c r="R102" s="330" t="str">
        <f t="shared" si="9"/>
        <v/>
      </c>
      <c r="S102" s="330" t="str">
        <f t="shared" si="10"/>
        <v/>
      </c>
      <c r="T102" s="330" t="str">
        <f t="shared" si="11"/>
        <v/>
      </c>
      <c r="U102" s="330" t="str">
        <f t="shared" si="15"/>
        <v/>
      </c>
      <c r="V102" s="332" t="str">
        <f t="shared" si="16"/>
        <v/>
      </c>
      <c r="W102" s="214" t="str">
        <f t="shared" si="17"/>
        <v/>
      </c>
    </row>
    <row r="103" spans="1:23" x14ac:dyDescent="0.3">
      <c r="A103" s="325" t="s">
        <v>432</v>
      </c>
      <c r="B103" s="326" t="s">
        <v>440</v>
      </c>
      <c r="C103" s="326">
        <v>554</v>
      </c>
      <c r="D103" s="327">
        <v>531</v>
      </c>
      <c r="E103" s="326">
        <v>404</v>
      </c>
      <c r="F103" s="328">
        <v>73</v>
      </c>
      <c r="G103" s="328">
        <v>3.5</v>
      </c>
      <c r="H103" s="328">
        <v>76.099999999999994</v>
      </c>
      <c r="I103" s="328">
        <v>3.4</v>
      </c>
      <c r="J103" s="327">
        <v>359</v>
      </c>
      <c r="K103" s="328">
        <v>64.8</v>
      </c>
      <c r="L103" s="328">
        <v>3.7</v>
      </c>
      <c r="M103" s="329">
        <v>67.599999999999994</v>
      </c>
      <c r="N103" s="328">
        <v>3.7</v>
      </c>
      <c r="O103" s="330" t="str">
        <f t="shared" si="12"/>
        <v/>
      </c>
      <c r="P103" s="311" t="str">
        <f t="shared" si="13"/>
        <v/>
      </c>
      <c r="Q103" s="360" t="str">
        <f t="shared" si="14"/>
        <v/>
      </c>
      <c r="R103" s="330" t="str">
        <f t="shared" si="9"/>
        <v/>
      </c>
      <c r="S103" s="330" t="str">
        <f t="shared" si="10"/>
        <v/>
      </c>
      <c r="T103" s="330" t="str">
        <f t="shared" si="11"/>
        <v/>
      </c>
      <c r="U103" s="330" t="str">
        <f t="shared" si="15"/>
        <v/>
      </c>
      <c r="V103" s="332" t="str">
        <f t="shared" si="16"/>
        <v/>
      </c>
      <c r="W103" s="214" t="str">
        <f t="shared" si="17"/>
        <v/>
      </c>
    </row>
    <row r="104" spans="1:23" x14ac:dyDescent="0.3">
      <c r="A104" s="325" t="s">
        <v>432</v>
      </c>
      <c r="B104" s="326" t="s">
        <v>441</v>
      </c>
      <c r="C104" s="326">
        <v>181</v>
      </c>
      <c r="D104" s="327">
        <v>171</v>
      </c>
      <c r="E104" s="326">
        <v>121</v>
      </c>
      <c r="F104" s="328">
        <v>67.2</v>
      </c>
      <c r="G104" s="328">
        <v>6.1</v>
      </c>
      <c r="H104" s="328">
        <v>70.900000000000006</v>
      </c>
      <c r="I104" s="328">
        <v>6.1</v>
      </c>
      <c r="J104" s="327">
        <v>112</v>
      </c>
      <c r="K104" s="328">
        <v>62</v>
      </c>
      <c r="L104" s="328">
        <v>6.3</v>
      </c>
      <c r="M104" s="329">
        <v>65.3</v>
      </c>
      <c r="N104" s="328">
        <v>6.4</v>
      </c>
      <c r="O104" s="330" t="str">
        <f t="shared" si="12"/>
        <v/>
      </c>
      <c r="P104" s="311" t="str">
        <f t="shared" si="13"/>
        <v/>
      </c>
      <c r="Q104" s="360" t="str">
        <f t="shared" si="14"/>
        <v/>
      </c>
      <c r="R104" s="330" t="str">
        <f t="shared" si="9"/>
        <v/>
      </c>
      <c r="S104" s="330" t="str">
        <f t="shared" si="10"/>
        <v/>
      </c>
      <c r="T104" s="330" t="str">
        <f t="shared" si="11"/>
        <v/>
      </c>
      <c r="U104" s="330" t="str">
        <f t="shared" si="15"/>
        <v/>
      </c>
      <c r="V104" s="332" t="str">
        <f t="shared" si="16"/>
        <v/>
      </c>
      <c r="W104" s="214" t="str">
        <f t="shared" si="17"/>
        <v/>
      </c>
    </row>
    <row r="105" spans="1:23" x14ac:dyDescent="0.3">
      <c r="A105" s="325" t="s">
        <v>432</v>
      </c>
      <c r="B105" s="326" t="s">
        <v>442</v>
      </c>
      <c r="C105" s="326">
        <v>36</v>
      </c>
      <c r="D105" s="327">
        <v>26</v>
      </c>
      <c r="E105" s="326">
        <v>23</v>
      </c>
      <c r="F105" s="333" t="s">
        <v>444</v>
      </c>
      <c r="G105" s="333" t="s">
        <v>444</v>
      </c>
      <c r="H105" s="333" t="s">
        <v>444</v>
      </c>
      <c r="I105" s="333" t="s">
        <v>444</v>
      </c>
      <c r="J105" s="327">
        <v>23</v>
      </c>
      <c r="K105" s="333" t="s">
        <v>444</v>
      </c>
      <c r="L105" s="333" t="s">
        <v>444</v>
      </c>
      <c r="M105" s="334" t="s">
        <v>444</v>
      </c>
      <c r="N105" s="333" t="s">
        <v>444</v>
      </c>
      <c r="O105" s="330" t="str">
        <f t="shared" si="12"/>
        <v/>
      </c>
      <c r="P105" s="311" t="str">
        <f t="shared" si="13"/>
        <v/>
      </c>
      <c r="Q105" s="360" t="str">
        <f t="shared" si="14"/>
        <v/>
      </c>
      <c r="R105" s="330" t="str">
        <f t="shared" si="9"/>
        <v/>
      </c>
      <c r="S105" s="330" t="str">
        <f t="shared" si="10"/>
        <v/>
      </c>
      <c r="T105" s="330" t="str">
        <f t="shared" si="11"/>
        <v/>
      </c>
      <c r="U105" s="330" t="str">
        <f t="shared" si="15"/>
        <v/>
      </c>
      <c r="V105" s="332" t="str">
        <f t="shared" si="16"/>
        <v/>
      </c>
      <c r="W105" s="214" t="str">
        <f t="shared" si="17"/>
        <v/>
      </c>
    </row>
    <row r="106" spans="1:23" x14ac:dyDescent="0.3">
      <c r="A106" s="325" t="s">
        <v>452</v>
      </c>
      <c r="B106" s="326" t="s">
        <v>431</v>
      </c>
      <c r="C106" s="326">
        <v>576</v>
      </c>
      <c r="D106" s="327">
        <v>534</v>
      </c>
      <c r="E106" s="326">
        <v>464</v>
      </c>
      <c r="F106" s="328">
        <v>80.5</v>
      </c>
      <c r="G106" s="328">
        <v>2.7</v>
      </c>
      <c r="H106" s="328">
        <v>86.9</v>
      </c>
      <c r="I106" s="328">
        <v>2.4</v>
      </c>
      <c r="J106" s="327">
        <v>448</v>
      </c>
      <c r="K106" s="328">
        <v>77.8</v>
      </c>
      <c r="L106" s="328">
        <v>2.8</v>
      </c>
      <c r="M106" s="329">
        <v>84</v>
      </c>
      <c r="N106" s="328">
        <v>2.6</v>
      </c>
      <c r="O106" s="330">
        <f t="shared" si="12"/>
        <v>88.8</v>
      </c>
      <c r="P106" s="311">
        <f t="shared" si="13"/>
        <v>0.80132450331125826</v>
      </c>
      <c r="Q106" s="360">
        <f t="shared" si="14"/>
        <v>0.90239245868384943</v>
      </c>
      <c r="R106" s="330">
        <f t="shared" si="9"/>
        <v>79.3</v>
      </c>
      <c r="S106" s="330">
        <f t="shared" si="10"/>
        <v>79.5</v>
      </c>
      <c r="T106" s="330" t="str">
        <f t="shared" si="11"/>
        <v>B</v>
      </c>
      <c r="U106" s="330" t="str">
        <f t="shared" si="15"/>
        <v>B</v>
      </c>
      <c r="V106" s="332">
        <f t="shared" si="16"/>
        <v>8.6675496688741749E-2</v>
      </c>
      <c r="W106" s="214" t="str">
        <f t="shared" si="17"/>
        <v>District Of Columbia</v>
      </c>
    </row>
    <row r="107" spans="1:23" x14ac:dyDescent="0.3">
      <c r="A107" s="325" t="s">
        <v>432</v>
      </c>
      <c r="B107" s="326" t="s">
        <v>433</v>
      </c>
      <c r="C107" s="326">
        <v>264</v>
      </c>
      <c r="D107" s="327">
        <v>245</v>
      </c>
      <c r="E107" s="326">
        <v>209</v>
      </c>
      <c r="F107" s="328">
        <v>79</v>
      </c>
      <c r="G107" s="328">
        <v>4.0999999999999996</v>
      </c>
      <c r="H107" s="328">
        <v>85.1</v>
      </c>
      <c r="I107" s="328">
        <v>3.7</v>
      </c>
      <c r="J107" s="327">
        <v>200</v>
      </c>
      <c r="K107" s="328">
        <v>75.7</v>
      </c>
      <c r="L107" s="328">
        <v>4.3</v>
      </c>
      <c r="M107" s="329">
        <v>81.5</v>
      </c>
      <c r="N107" s="328">
        <v>4</v>
      </c>
      <c r="O107" s="330" t="str">
        <f t="shared" si="12"/>
        <v/>
      </c>
      <c r="P107" s="311" t="str">
        <f t="shared" si="13"/>
        <v/>
      </c>
      <c r="Q107" s="360" t="str">
        <f t="shared" si="14"/>
        <v/>
      </c>
      <c r="R107" s="330" t="str">
        <f t="shared" si="9"/>
        <v/>
      </c>
      <c r="S107" s="330" t="str">
        <f t="shared" si="10"/>
        <v/>
      </c>
      <c r="T107" s="330" t="str">
        <f t="shared" si="11"/>
        <v/>
      </c>
      <c r="U107" s="330" t="str">
        <f t="shared" si="15"/>
        <v/>
      </c>
      <c r="V107" s="332" t="str">
        <f t="shared" si="16"/>
        <v/>
      </c>
      <c r="W107" s="214" t="str">
        <f t="shared" si="17"/>
        <v/>
      </c>
    </row>
    <row r="108" spans="1:23" x14ac:dyDescent="0.3">
      <c r="A108" s="325" t="s">
        <v>432</v>
      </c>
      <c r="B108" s="326" t="s">
        <v>434</v>
      </c>
      <c r="C108" s="326">
        <v>312</v>
      </c>
      <c r="D108" s="327">
        <v>288</v>
      </c>
      <c r="E108" s="326">
        <v>255</v>
      </c>
      <c r="F108" s="328">
        <v>81.7</v>
      </c>
      <c r="G108" s="328">
        <v>3.6</v>
      </c>
      <c r="H108" s="328">
        <v>88.4</v>
      </c>
      <c r="I108" s="328">
        <v>3.1</v>
      </c>
      <c r="J108" s="327">
        <v>248</v>
      </c>
      <c r="K108" s="328">
        <v>79.5</v>
      </c>
      <c r="L108" s="328">
        <v>3.7</v>
      </c>
      <c r="M108" s="329">
        <v>86</v>
      </c>
      <c r="N108" s="328">
        <v>3.3</v>
      </c>
      <c r="O108" s="330" t="str">
        <f t="shared" si="12"/>
        <v/>
      </c>
      <c r="P108" s="311" t="str">
        <f t="shared" si="13"/>
        <v/>
      </c>
      <c r="Q108" s="360" t="str">
        <f t="shared" si="14"/>
        <v/>
      </c>
      <c r="R108" s="330" t="str">
        <f t="shared" si="9"/>
        <v/>
      </c>
      <c r="S108" s="330" t="str">
        <f t="shared" si="10"/>
        <v/>
      </c>
      <c r="T108" s="330" t="str">
        <f t="shared" si="11"/>
        <v/>
      </c>
      <c r="U108" s="330" t="str">
        <f t="shared" si="15"/>
        <v/>
      </c>
      <c r="V108" s="332" t="str">
        <f t="shared" si="16"/>
        <v/>
      </c>
      <c r="W108" s="214" t="str">
        <f t="shared" si="17"/>
        <v/>
      </c>
    </row>
    <row r="109" spans="1:23" x14ac:dyDescent="0.3">
      <c r="A109" s="325" t="s">
        <v>432</v>
      </c>
      <c r="B109" s="326" t="s">
        <v>435</v>
      </c>
      <c r="C109" s="326">
        <v>278</v>
      </c>
      <c r="D109" s="327">
        <v>253</v>
      </c>
      <c r="E109" s="326">
        <v>229</v>
      </c>
      <c r="F109" s="328">
        <v>82.5</v>
      </c>
      <c r="G109" s="328">
        <v>3.7</v>
      </c>
      <c r="H109" s="328">
        <v>90.5</v>
      </c>
      <c r="I109" s="328">
        <v>3</v>
      </c>
      <c r="J109" s="327">
        <v>223</v>
      </c>
      <c r="K109" s="328">
        <v>80.3</v>
      </c>
      <c r="L109" s="328">
        <v>3.9</v>
      </c>
      <c r="M109" s="329">
        <v>88.1</v>
      </c>
      <c r="N109" s="328">
        <v>3.3</v>
      </c>
      <c r="O109" s="330" t="str">
        <f t="shared" si="12"/>
        <v/>
      </c>
      <c r="P109" s="311" t="str">
        <f t="shared" si="13"/>
        <v/>
      </c>
      <c r="Q109" s="360" t="str">
        <f t="shared" si="14"/>
        <v/>
      </c>
      <c r="R109" s="330" t="str">
        <f t="shared" si="9"/>
        <v/>
      </c>
      <c r="S109" s="330" t="str">
        <f t="shared" si="10"/>
        <v/>
      </c>
      <c r="T109" s="330" t="str">
        <f t="shared" si="11"/>
        <v/>
      </c>
      <c r="U109" s="330" t="str">
        <f t="shared" si="15"/>
        <v/>
      </c>
      <c r="V109" s="332" t="str">
        <f t="shared" si="16"/>
        <v/>
      </c>
      <c r="W109" s="214" t="str">
        <f t="shared" si="17"/>
        <v/>
      </c>
    </row>
    <row r="110" spans="1:23" x14ac:dyDescent="0.3">
      <c r="A110" s="325" t="s">
        <v>432</v>
      </c>
      <c r="B110" s="326" t="s">
        <v>436</v>
      </c>
      <c r="C110" s="326">
        <v>243</v>
      </c>
      <c r="D110" s="327">
        <v>232</v>
      </c>
      <c r="E110" s="326">
        <v>213</v>
      </c>
      <c r="F110" s="328">
        <v>87.5</v>
      </c>
      <c r="G110" s="328">
        <v>3.4</v>
      </c>
      <c r="H110" s="328">
        <v>91.5</v>
      </c>
      <c r="I110" s="328">
        <v>3</v>
      </c>
      <c r="J110" s="327">
        <v>206</v>
      </c>
      <c r="K110" s="328">
        <v>84.9</v>
      </c>
      <c r="L110" s="328">
        <v>3.7</v>
      </c>
      <c r="M110" s="329">
        <v>88.8</v>
      </c>
      <c r="N110" s="328">
        <v>3.4</v>
      </c>
      <c r="O110" s="330" t="str">
        <f t="shared" si="12"/>
        <v/>
      </c>
      <c r="P110" s="311" t="str">
        <f t="shared" si="13"/>
        <v/>
      </c>
      <c r="Q110" s="360" t="str">
        <f t="shared" si="14"/>
        <v/>
      </c>
      <c r="R110" s="330" t="str">
        <f t="shared" si="9"/>
        <v/>
      </c>
      <c r="S110" s="330" t="str">
        <f t="shared" si="10"/>
        <v/>
      </c>
      <c r="T110" s="330" t="str">
        <f t="shared" si="11"/>
        <v/>
      </c>
      <c r="U110" s="330" t="str">
        <f t="shared" si="15"/>
        <v/>
      </c>
      <c r="V110" s="332" t="str">
        <f t="shared" si="16"/>
        <v/>
      </c>
      <c r="W110" s="214" t="str">
        <f t="shared" si="17"/>
        <v/>
      </c>
    </row>
    <row r="111" spans="1:23" x14ac:dyDescent="0.3">
      <c r="A111" s="325" t="s">
        <v>432</v>
      </c>
      <c r="B111" s="326" t="s">
        <v>437</v>
      </c>
      <c r="C111" s="326">
        <v>251</v>
      </c>
      <c r="D111" s="327">
        <v>243</v>
      </c>
      <c r="E111" s="326">
        <v>202</v>
      </c>
      <c r="F111" s="328">
        <v>80.400000000000006</v>
      </c>
      <c r="G111" s="328">
        <v>3.9</v>
      </c>
      <c r="H111" s="328">
        <v>83.2</v>
      </c>
      <c r="I111" s="328">
        <v>3.7</v>
      </c>
      <c r="J111" s="327">
        <v>193</v>
      </c>
      <c r="K111" s="328">
        <v>76.7</v>
      </c>
      <c r="L111" s="328">
        <v>4.0999999999999996</v>
      </c>
      <c r="M111" s="329">
        <v>79.3</v>
      </c>
      <c r="N111" s="328">
        <v>4</v>
      </c>
      <c r="O111" s="330" t="str">
        <f t="shared" si="12"/>
        <v/>
      </c>
      <c r="P111" s="311" t="str">
        <f t="shared" si="13"/>
        <v/>
      </c>
      <c r="Q111" s="360" t="str">
        <f t="shared" si="14"/>
        <v/>
      </c>
      <c r="R111" s="330" t="str">
        <f t="shared" si="9"/>
        <v/>
      </c>
      <c r="S111" s="330" t="str">
        <f t="shared" si="10"/>
        <v/>
      </c>
      <c r="T111" s="330" t="str">
        <f t="shared" si="11"/>
        <v/>
      </c>
      <c r="U111" s="330" t="str">
        <f t="shared" si="15"/>
        <v/>
      </c>
      <c r="V111" s="332" t="str">
        <f t="shared" si="16"/>
        <v/>
      </c>
      <c r="W111" s="214" t="str">
        <f t="shared" si="17"/>
        <v/>
      </c>
    </row>
    <row r="112" spans="1:23" x14ac:dyDescent="0.3">
      <c r="A112" s="325" t="s">
        <v>432</v>
      </c>
      <c r="B112" s="326" t="s">
        <v>438</v>
      </c>
      <c r="C112" s="326">
        <v>36</v>
      </c>
      <c r="D112" s="327">
        <v>27</v>
      </c>
      <c r="E112" s="326">
        <v>25</v>
      </c>
      <c r="F112" s="333" t="s">
        <v>444</v>
      </c>
      <c r="G112" s="333" t="s">
        <v>444</v>
      </c>
      <c r="H112" s="333" t="s">
        <v>444</v>
      </c>
      <c r="I112" s="333" t="s">
        <v>444</v>
      </c>
      <c r="J112" s="327">
        <v>25</v>
      </c>
      <c r="K112" s="333" t="s">
        <v>444</v>
      </c>
      <c r="L112" s="333" t="s">
        <v>444</v>
      </c>
      <c r="M112" s="334" t="s">
        <v>444</v>
      </c>
      <c r="N112" s="333" t="s">
        <v>444</v>
      </c>
      <c r="O112" s="330" t="str">
        <f t="shared" si="12"/>
        <v/>
      </c>
      <c r="P112" s="311" t="str">
        <f t="shared" si="13"/>
        <v/>
      </c>
      <c r="Q112" s="360" t="str">
        <f t="shared" si="14"/>
        <v/>
      </c>
      <c r="R112" s="330" t="str">
        <f t="shared" si="9"/>
        <v/>
      </c>
      <c r="S112" s="330" t="str">
        <f t="shared" si="10"/>
        <v/>
      </c>
      <c r="T112" s="330" t="str">
        <f t="shared" si="11"/>
        <v/>
      </c>
      <c r="U112" s="330" t="str">
        <f t="shared" si="15"/>
        <v/>
      </c>
      <c r="V112" s="332" t="str">
        <f t="shared" si="16"/>
        <v/>
      </c>
      <c r="W112" s="214" t="str">
        <f t="shared" si="17"/>
        <v/>
      </c>
    </row>
    <row r="113" spans="1:23" x14ac:dyDescent="0.3">
      <c r="A113" s="325" t="s">
        <v>432</v>
      </c>
      <c r="B113" s="326" t="s">
        <v>439</v>
      </c>
      <c r="C113" s="326">
        <v>50</v>
      </c>
      <c r="D113" s="327">
        <v>32</v>
      </c>
      <c r="E113" s="326">
        <v>26</v>
      </c>
      <c r="F113" s="333" t="s">
        <v>444</v>
      </c>
      <c r="G113" s="333" t="s">
        <v>444</v>
      </c>
      <c r="H113" s="333" t="s">
        <v>444</v>
      </c>
      <c r="I113" s="333" t="s">
        <v>444</v>
      </c>
      <c r="J113" s="327">
        <v>26</v>
      </c>
      <c r="K113" s="333" t="s">
        <v>444</v>
      </c>
      <c r="L113" s="333" t="s">
        <v>444</v>
      </c>
      <c r="M113" s="334" t="s">
        <v>444</v>
      </c>
      <c r="N113" s="333" t="s">
        <v>444</v>
      </c>
      <c r="O113" s="330" t="str">
        <f t="shared" si="12"/>
        <v/>
      </c>
      <c r="P113" s="311" t="str">
        <f t="shared" si="13"/>
        <v/>
      </c>
      <c r="Q113" s="360" t="str">
        <f t="shared" si="14"/>
        <v/>
      </c>
      <c r="R113" s="330" t="str">
        <f t="shared" si="9"/>
        <v/>
      </c>
      <c r="S113" s="330" t="str">
        <f t="shared" si="10"/>
        <v/>
      </c>
      <c r="T113" s="330" t="str">
        <f t="shared" si="11"/>
        <v/>
      </c>
      <c r="U113" s="330" t="str">
        <f t="shared" si="15"/>
        <v/>
      </c>
      <c r="V113" s="332" t="str">
        <f t="shared" si="16"/>
        <v/>
      </c>
      <c r="W113" s="214" t="str">
        <f t="shared" si="17"/>
        <v/>
      </c>
    </row>
    <row r="114" spans="1:23" x14ac:dyDescent="0.3">
      <c r="A114" s="325" t="s">
        <v>432</v>
      </c>
      <c r="B114" s="326" t="s">
        <v>440</v>
      </c>
      <c r="C114" s="326">
        <v>285</v>
      </c>
      <c r="D114" s="327">
        <v>259</v>
      </c>
      <c r="E114" s="326">
        <v>234</v>
      </c>
      <c r="F114" s="328">
        <v>82.3</v>
      </c>
      <c r="G114" s="328">
        <v>3.7</v>
      </c>
      <c r="H114" s="328">
        <v>90.4</v>
      </c>
      <c r="I114" s="328">
        <v>3</v>
      </c>
      <c r="J114" s="327">
        <v>228</v>
      </c>
      <c r="K114" s="328">
        <v>80.2</v>
      </c>
      <c r="L114" s="328">
        <v>3.8</v>
      </c>
      <c r="M114" s="329">
        <v>88</v>
      </c>
      <c r="N114" s="328">
        <v>3.3</v>
      </c>
      <c r="O114" s="330" t="str">
        <f t="shared" si="12"/>
        <v/>
      </c>
      <c r="P114" s="311" t="str">
        <f t="shared" si="13"/>
        <v/>
      </c>
      <c r="Q114" s="360" t="str">
        <f t="shared" si="14"/>
        <v/>
      </c>
      <c r="R114" s="330" t="str">
        <f t="shared" si="9"/>
        <v/>
      </c>
      <c r="S114" s="330" t="str">
        <f t="shared" si="10"/>
        <v/>
      </c>
      <c r="T114" s="330" t="str">
        <f t="shared" si="11"/>
        <v/>
      </c>
      <c r="U114" s="330" t="str">
        <f t="shared" si="15"/>
        <v/>
      </c>
      <c r="V114" s="332" t="str">
        <f t="shared" si="16"/>
        <v/>
      </c>
      <c r="W114" s="214" t="str">
        <f t="shared" si="17"/>
        <v/>
      </c>
    </row>
    <row r="115" spans="1:23" x14ac:dyDescent="0.3">
      <c r="A115" s="325" t="s">
        <v>432</v>
      </c>
      <c r="B115" s="326" t="s">
        <v>441</v>
      </c>
      <c r="C115" s="326">
        <v>256</v>
      </c>
      <c r="D115" s="327">
        <v>248</v>
      </c>
      <c r="E115" s="326">
        <v>207</v>
      </c>
      <c r="F115" s="328">
        <v>80.599999999999994</v>
      </c>
      <c r="G115" s="328">
        <v>3.8</v>
      </c>
      <c r="H115" s="328">
        <v>83.3</v>
      </c>
      <c r="I115" s="328">
        <v>3.7</v>
      </c>
      <c r="J115" s="327">
        <v>197</v>
      </c>
      <c r="K115" s="328">
        <v>76.900000000000006</v>
      </c>
      <c r="L115" s="328">
        <v>4.0999999999999996</v>
      </c>
      <c r="M115" s="329">
        <v>79.5</v>
      </c>
      <c r="N115" s="328">
        <v>4</v>
      </c>
      <c r="O115" s="330" t="str">
        <f t="shared" si="12"/>
        <v/>
      </c>
      <c r="P115" s="311" t="str">
        <f t="shared" si="13"/>
        <v/>
      </c>
      <c r="Q115" s="360" t="str">
        <f t="shared" si="14"/>
        <v/>
      </c>
      <c r="R115" s="330" t="str">
        <f t="shared" si="9"/>
        <v/>
      </c>
      <c r="S115" s="330" t="str">
        <f t="shared" si="10"/>
        <v/>
      </c>
      <c r="T115" s="330" t="str">
        <f t="shared" si="11"/>
        <v/>
      </c>
      <c r="U115" s="330" t="str">
        <f t="shared" si="15"/>
        <v/>
      </c>
      <c r="V115" s="332" t="str">
        <f t="shared" si="16"/>
        <v/>
      </c>
      <c r="W115" s="214" t="str">
        <f t="shared" si="17"/>
        <v/>
      </c>
    </row>
    <row r="116" spans="1:23" x14ac:dyDescent="0.3">
      <c r="A116" s="325" t="s">
        <v>432</v>
      </c>
      <c r="B116" s="326" t="s">
        <v>442</v>
      </c>
      <c r="C116" s="326">
        <v>40</v>
      </c>
      <c r="D116" s="327">
        <v>30</v>
      </c>
      <c r="E116" s="326">
        <v>27</v>
      </c>
      <c r="F116" s="333" t="s">
        <v>444</v>
      </c>
      <c r="G116" s="333" t="s">
        <v>444</v>
      </c>
      <c r="H116" s="333" t="s">
        <v>444</v>
      </c>
      <c r="I116" s="333" t="s">
        <v>444</v>
      </c>
      <c r="J116" s="327">
        <v>27</v>
      </c>
      <c r="K116" s="333" t="s">
        <v>444</v>
      </c>
      <c r="L116" s="333" t="s">
        <v>444</v>
      </c>
      <c r="M116" s="334" t="s">
        <v>444</v>
      </c>
      <c r="N116" s="333" t="s">
        <v>444</v>
      </c>
      <c r="O116" s="330" t="str">
        <f t="shared" si="12"/>
        <v/>
      </c>
      <c r="P116" s="311" t="str">
        <f t="shared" si="13"/>
        <v/>
      </c>
      <c r="Q116" s="360" t="str">
        <f t="shared" si="14"/>
        <v/>
      </c>
      <c r="R116" s="330" t="str">
        <f t="shared" si="9"/>
        <v/>
      </c>
      <c r="S116" s="330" t="str">
        <f t="shared" si="10"/>
        <v/>
      </c>
      <c r="T116" s="330" t="str">
        <f t="shared" si="11"/>
        <v/>
      </c>
      <c r="U116" s="330" t="str">
        <f t="shared" si="15"/>
        <v/>
      </c>
      <c r="V116" s="332" t="str">
        <f t="shared" si="16"/>
        <v/>
      </c>
      <c r="W116" s="214" t="str">
        <f t="shared" si="17"/>
        <v/>
      </c>
    </row>
    <row r="117" spans="1:23" x14ac:dyDescent="0.3">
      <c r="A117" s="325" t="s">
        <v>453</v>
      </c>
      <c r="B117" s="326" t="s">
        <v>431</v>
      </c>
      <c r="C117" s="326">
        <v>17244</v>
      </c>
      <c r="D117" s="327">
        <v>15645</v>
      </c>
      <c r="E117" s="326">
        <v>10495</v>
      </c>
      <c r="F117" s="328">
        <v>60.9</v>
      </c>
      <c r="G117" s="328">
        <v>1.5</v>
      </c>
      <c r="H117" s="328">
        <v>67.099999999999994</v>
      </c>
      <c r="I117" s="328">
        <v>1.5</v>
      </c>
      <c r="J117" s="327">
        <v>9720</v>
      </c>
      <c r="K117" s="328">
        <v>56.4</v>
      </c>
      <c r="L117" s="328">
        <v>1.5</v>
      </c>
      <c r="M117" s="329">
        <v>62.1</v>
      </c>
      <c r="N117" s="328">
        <v>1.6</v>
      </c>
      <c r="O117" s="330">
        <f t="shared" si="12"/>
        <v>66.8</v>
      </c>
      <c r="P117" s="311">
        <f t="shared" si="13"/>
        <v>0.55174613299314301</v>
      </c>
      <c r="Q117" s="360">
        <f t="shared" si="14"/>
        <v>0.825967264959795</v>
      </c>
      <c r="R117" s="330">
        <f t="shared" si="9"/>
        <v>58.7</v>
      </c>
      <c r="S117" s="330">
        <f t="shared" si="10"/>
        <v>58.3</v>
      </c>
      <c r="T117" s="330">
        <f t="shared" si="11"/>
        <v>52.7</v>
      </c>
      <c r="U117" s="330">
        <f t="shared" si="15"/>
        <v>55.6</v>
      </c>
      <c r="V117" s="332">
        <f t="shared" si="16"/>
        <v>0.11625386700685703</v>
      </c>
      <c r="W117" s="214" t="str">
        <f t="shared" si="17"/>
        <v>Florida</v>
      </c>
    </row>
    <row r="118" spans="1:23" x14ac:dyDescent="0.3">
      <c r="A118" s="325" t="s">
        <v>432</v>
      </c>
      <c r="B118" s="326" t="s">
        <v>433</v>
      </c>
      <c r="C118" s="326">
        <v>8263</v>
      </c>
      <c r="D118" s="327">
        <v>7523</v>
      </c>
      <c r="E118" s="326">
        <v>4965</v>
      </c>
      <c r="F118" s="328">
        <v>60.1</v>
      </c>
      <c r="G118" s="328">
        <v>2.2000000000000002</v>
      </c>
      <c r="H118" s="328">
        <v>66</v>
      </c>
      <c r="I118" s="328">
        <v>2.2000000000000002</v>
      </c>
      <c r="J118" s="327">
        <v>4563</v>
      </c>
      <c r="K118" s="328">
        <v>55.2</v>
      </c>
      <c r="L118" s="328">
        <v>2.2000000000000002</v>
      </c>
      <c r="M118" s="329">
        <v>60.7</v>
      </c>
      <c r="N118" s="328">
        <v>2.2999999999999998</v>
      </c>
      <c r="O118" s="330" t="str">
        <f t="shared" si="12"/>
        <v/>
      </c>
      <c r="P118" s="311" t="str">
        <f t="shared" si="13"/>
        <v/>
      </c>
      <c r="Q118" s="360" t="str">
        <f t="shared" si="14"/>
        <v/>
      </c>
      <c r="R118" s="330" t="str">
        <f t="shared" si="9"/>
        <v/>
      </c>
      <c r="S118" s="330" t="str">
        <f t="shared" si="10"/>
        <v/>
      </c>
      <c r="T118" s="330" t="str">
        <f t="shared" si="11"/>
        <v/>
      </c>
      <c r="U118" s="330" t="str">
        <f t="shared" si="15"/>
        <v/>
      </c>
      <c r="V118" s="332" t="str">
        <f t="shared" si="16"/>
        <v/>
      </c>
      <c r="W118" s="214" t="str">
        <f t="shared" si="17"/>
        <v/>
      </c>
    </row>
    <row r="119" spans="1:23" x14ac:dyDescent="0.3">
      <c r="A119" s="325" t="s">
        <v>432</v>
      </c>
      <c r="B119" s="326" t="s">
        <v>434</v>
      </c>
      <c r="C119" s="326">
        <v>8982</v>
      </c>
      <c r="D119" s="327">
        <v>8121</v>
      </c>
      <c r="E119" s="326">
        <v>5530</v>
      </c>
      <c r="F119" s="328">
        <v>61.6</v>
      </c>
      <c r="G119" s="328">
        <v>2.1</v>
      </c>
      <c r="H119" s="328">
        <v>68.099999999999994</v>
      </c>
      <c r="I119" s="328">
        <v>2.1</v>
      </c>
      <c r="J119" s="327">
        <v>5157</v>
      </c>
      <c r="K119" s="328">
        <v>57.4</v>
      </c>
      <c r="L119" s="328">
        <v>2.1</v>
      </c>
      <c r="M119" s="329">
        <v>63.5</v>
      </c>
      <c r="N119" s="328">
        <v>2.2000000000000002</v>
      </c>
      <c r="O119" s="330" t="str">
        <f t="shared" si="12"/>
        <v/>
      </c>
      <c r="P119" s="311" t="str">
        <f t="shared" si="13"/>
        <v/>
      </c>
      <c r="Q119" s="360" t="str">
        <f t="shared" si="14"/>
        <v/>
      </c>
      <c r="R119" s="330" t="str">
        <f t="shared" si="9"/>
        <v/>
      </c>
      <c r="S119" s="330" t="str">
        <f t="shared" si="10"/>
        <v/>
      </c>
      <c r="T119" s="330" t="str">
        <f t="shared" si="11"/>
        <v/>
      </c>
      <c r="U119" s="330" t="str">
        <f t="shared" si="15"/>
        <v/>
      </c>
      <c r="V119" s="332" t="str">
        <f t="shared" si="16"/>
        <v/>
      </c>
      <c r="W119" s="214" t="str">
        <f t="shared" si="17"/>
        <v/>
      </c>
    </row>
    <row r="120" spans="1:23" x14ac:dyDescent="0.3">
      <c r="A120" s="325" t="s">
        <v>432</v>
      </c>
      <c r="B120" s="326" t="s">
        <v>435</v>
      </c>
      <c r="C120" s="326">
        <v>13675</v>
      </c>
      <c r="D120" s="327">
        <v>12515</v>
      </c>
      <c r="E120" s="326">
        <v>8468</v>
      </c>
      <c r="F120" s="328">
        <v>61.9</v>
      </c>
      <c r="G120" s="328">
        <v>1.7</v>
      </c>
      <c r="H120" s="328">
        <v>67.7</v>
      </c>
      <c r="I120" s="328">
        <v>1.7</v>
      </c>
      <c r="J120" s="327">
        <v>7887</v>
      </c>
      <c r="K120" s="328">
        <v>57.7</v>
      </c>
      <c r="L120" s="328">
        <v>1.7</v>
      </c>
      <c r="M120" s="329">
        <v>63</v>
      </c>
      <c r="N120" s="328">
        <v>1.7</v>
      </c>
      <c r="O120" s="330" t="str">
        <f t="shared" si="12"/>
        <v/>
      </c>
      <c r="P120" s="311" t="str">
        <f t="shared" si="13"/>
        <v/>
      </c>
      <c r="Q120" s="360" t="str">
        <f t="shared" si="14"/>
        <v/>
      </c>
      <c r="R120" s="330" t="str">
        <f t="shared" si="9"/>
        <v/>
      </c>
      <c r="S120" s="330" t="str">
        <f t="shared" si="10"/>
        <v/>
      </c>
      <c r="T120" s="330" t="str">
        <f t="shared" si="11"/>
        <v/>
      </c>
      <c r="U120" s="330" t="str">
        <f t="shared" si="15"/>
        <v/>
      </c>
      <c r="V120" s="332" t="str">
        <f t="shared" si="16"/>
        <v/>
      </c>
      <c r="W120" s="214" t="str">
        <f t="shared" si="17"/>
        <v/>
      </c>
    </row>
    <row r="121" spans="1:23" x14ac:dyDescent="0.3">
      <c r="A121" s="325" t="s">
        <v>432</v>
      </c>
      <c r="B121" s="326" t="s">
        <v>436</v>
      </c>
      <c r="C121" s="326">
        <v>9553</v>
      </c>
      <c r="D121" s="327">
        <v>9374</v>
      </c>
      <c r="E121" s="326">
        <v>6676</v>
      </c>
      <c r="F121" s="328">
        <v>69.900000000000006</v>
      </c>
      <c r="G121" s="328">
        <v>1.9</v>
      </c>
      <c r="H121" s="328">
        <v>71.2</v>
      </c>
      <c r="I121" s="328">
        <v>1.9</v>
      </c>
      <c r="J121" s="327">
        <v>6260</v>
      </c>
      <c r="K121" s="328">
        <v>65.5</v>
      </c>
      <c r="L121" s="328">
        <v>2</v>
      </c>
      <c r="M121" s="329">
        <v>66.8</v>
      </c>
      <c r="N121" s="328">
        <v>2</v>
      </c>
      <c r="O121" s="330" t="str">
        <f t="shared" si="12"/>
        <v/>
      </c>
      <c r="P121" s="311" t="str">
        <f t="shared" si="13"/>
        <v/>
      </c>
      <c r="Q121" s="360" t="str">
        <f t="shared" si="14"/>
        <v/>
      </c>
      <c r="R121" s="330" t="str">
        <f t="shared" si="9"/>
        <v/>
      </c>
      <c r="S121" s="330" t="str">
        <f t="shared" si="10"/>
        <v/>
      </c>
      <c r="T121" s="330" t="str">
        <f t="shared" si="11"/>
        <v/>
      </c>
      <c r="U121" s="330" t="str">
        <f t="shared" si="15"/>
        <v/>
      </c>
      <c r="V121" s="332" t="str">
        <f t="shared" si="16"/>
        <v/>
      </c>
      <c r="W121" s="214" t="str">
        <f t="shared" si="17"/>
        <v/>
      </c>
    </row>
    <row r="122" spans="1:23" x14ac:dyDescent="0.3">
      <c r="A122" s="325" t="s">
        <v>432</v>
      </c>
      <c r="B122" s="326" t="s">
        <v>437</v>
      </c>
      <c r="C122" s="326">
        <v>2652</v>
      </c>
      <c r="D122" s="327">
        <v>2344</v>
      </c>
      <c r="E122" s="326">
        <v>1533</v>
      </c>
      <c r="F122" s="328">
        <v>57.8</v>
      </c>
      <c r="G122" s="328">
        <v>3.7</v>
      </c>
      <c r="H122" s="328">
        <v>65.400000000000006</v>
      </c>
      <c r="I122" s="328">
        <v>3.8</v>
      </c>
      <c r="J122" s="327">
        <v>1375</v>
      </c>
      <c r="K122" s="328">
        <v>51.8</v>
      </c>
      <c r="L122" s="328">
        <v>3.8</v>
      </c>
      <c r="M122" s="329">
        <v>58.7</v>
      </c>
      <c r="N122" s="328">
        <v>3.9</v>
      </c>
      <c r="O122" s="330" t="str">
        <f t="shared" si="12"/>
        <v/>
      </c>
      <c r="P122" s="311" t="str">
        <f t="shared" si="13"/>
        <v/>
      </c>
      <c r="Q122" s="360" t="str">
        <f t="shared" si="14"/>
        <v/>
      </c>
      <c r="R122" s="330" t="str">
        <f t="shared" si="9"/>
        <v/>
      </c>
      <c r="S122" s="330" t="str">
        <f t="shared" si="10"/>
        <v/>
      </c>
      <c r="T122" s="330" t="str">
        <f t="shared" si="11"/>
        <v/>
      </c>
      <c r="U122" s="330" t="str">
        <f t="shared" si="15"/>
        <v/>
      </c>
      <c r="V122" s="332" t="str">
        <f t="shared" si="16"/>
        <v/>
      </c>
      <c r="W122" s="214" t="str">
        <f t="shared" si="17"/>
        <v/>
      </c>
    </row>
    <row r="123" spans="1:23" x14ac:dyDescent="0.3">
      <c r="A123" s="325" t="s">
        <v>432</v>
      </c>
      <c r="B123" s="326" t="s">
        <v>438</v>
      </c>
      <c r="C123" s="326">
        <v>585</v>
      </c>
      <c r="D123" s="327">
        <v>462</v>
      </c>
      <c r="E123" s="326">
        <v>260</v>
      </c>
      <c r="F123" s="328">
        <v>44.5</v>
      </c>
      <c r="G123" s="328">
        <v>8.1999999999999993</v>
      </c>
      <c r="H123" s="328">
        <v>56.4</v>
      </c>
      <c r="I123" s="328">
        <v>9.1999999999999993</v>
      </c>
      <c r="J123" s="327">
        <v>257</v>
      </c>
      <c r="K123" s="328">
        <v>43.9</v>
      </c>
      <c r="L123" s="328">
        <v>8.1999999999999993</v>
      </c>
      <c r="M123" s="329">
        <v>55.6</v>
      </c>
      <c r="N123" s="328">
        <v>9.1999999999999993</v>
      </c>
      <c r="O123" s="330" t="str">
        <f t="shared" si="12"/>
        <v/>
      </c>
      <c r="P123" s="311" t="str">
        <f t="shared" si="13"/>
        <v/>
      </c>
      <c r="Q123" s="360" t="str">
        <f t="shared" si="14"/>
        <v/>
      </c>
      <c r="R123" s="330" t="str">
        <f t="shared" si="9"/>
        <v/>
      </c>
      <c r="S123" s="330" t="str">
        <f t="shared" si="10"/>
        <v/>
      </c>
      <c r="T123" s="330" t="str">
        <f t="shared" si="11"/>
        <v/>
      </c>
      <c r="U123" s="330" t="str">
        <f t="shared" si="15"/>
        <v/>
      </c>
      <c r="V123" s="332" t="str">
        <f t="shared" si="16"/>
        <v/>
      </c>
      <c r="W123" s="214" t="str">
        <f t="shared" si="17"/>
        <v/>
      </c>
    </row>
    <row r="124" spans="1:23" x14ac:dyDescent="0.3">
      <c r="A124" s="325" t="s">
        <v>432</v>
      </c>
      <c r="B124" s="326" t="s">
        <v>439</v>
      </c>
      <c r="C124" s="326">
        <v>4439</v>
      </c>
      <c r="D124" s="327">
        <v>3394</v>
      </c>
      <c r="E124" s="326">
        <v>1992</v>
      </c>
      <c r="F124" s="328">
        <v>44.9</v>
      </c>
      <c r="G124" s="328">
        <v>3.2</v>
      </c>
      <c r="H124" s="328">
        <v>58.7</v>
      </c>
      <c r="I124" s="328">
        <v>3.6</v>
      </c>
      <c r="J124" s="327">
        <v>1789</v>
      </c>
      <c r="K124" s="328">
        <v>40.299999999999997</v>
      </c>
      <c r="L124" s="328">
        <v>3.1</v>
      </c>
      <c r="M124" s="329">
        <v>52.7</v>
      </c>
      <c r="N124" s="328">
        <v>3.6</v>
      </c>
      <c r="O124" s="330" t="str">
        <f t="shared" si="12"/>
        <v/>
      </c>
      <c r="P124" s="311" t="str">
        <f t="shared" si="13"/>
        <v/>
      </c>
      <c r="Q124" s="360" t="str">
        <f t="shared" si="14"/>
        <v/>
      </c>
      <c r="R124" s="330" t="str">
        <f t="shared" si="9"/>
        <v/>
      </c>
      <c r="S124" s="330" t="str">
        <f t="shared" si="10"/>
        <v/>
      </c>
      <c r="T124" s="330" t="str">
        <f t="shared" si="11"/>
        <v/>
      </c>
      <c r="U124" s="330" t="str">
        <f t="shared" si="15"/>
        <v/>
      </c>
      <c r="V124" s="332" t="str">
        <f t="shared" si="16"/>
        <v/>
      </c>
      <c r="W124" s="214" t="str">
        <f t="shared" si="17"/>
        <v/>
      </c>
    </row>
    <row r="125" spans="1:23" x14ac:dyDescent="0.3">
      <c r="A125" s="325" t="s">
        <v>432</v>
      </c>
      <c r="B125" s="326" t="s">
        <v>440</v>
      </c>
      <c r="C125" s="326">
        <v>13843</v>
      </c>
      <c r="D125" s="327">
        <v>12675</v>
      </c>
      <c r="E125" s="326">
        <v>8569</v>
      </c>
      <c r="F125" s="328">
        <v>61.9</v>
      </c>
      <c r="G125" s="328">
        <v>1.7</v>
      </c>
      <c r="H125" s="328">
        <v>67.599999999999994</v>
      </c>
      <c r="I125" s="328">
        <v>1.7</v>
      </c>
      <c r="J125" s="327">
        <v>7982</v>
      </c>
      <c r="K125" s="328">
        <v>57.7</v>
      </c>
      <c r="L125" s="328">
        <v>1.7</v>
      </c>
      <c r="M125" s="329">
        <v>63</v>
      </c>
      <c r="N125" s="328">
        <v>1.7</v>
      </c>
      <c r="O125" s="330" t="str">
        <f t="shared" si="12"/>
        <v/>
      </c>
      <c r="P125" s="311" t="str">
        <f t="shared" si="13"/>
        <v/>
      </c>
      <c r="Q125" s="360" t="str">
        <f t="shared" si="14"/>
        <v/>
      </c>
      <c r="R125" s="330" t="str">
        <f t="shared" si="9"/>
        <v/>
      </c>
      <c r="S125" s="330" t="str">
        <f t="shared" si="10"/>
        <v/>
      </c>
      <c r="T125" s="330" t="str">
        <f t="shared" si="11"/>
        <v/>
      </c>
      <c r="U125" s="330" t="str">
        <f t="shared" si="15"/>
        <v/>
      </c>
      <c r="V125" s="332" t="str">
        <f t="shared" si="16"/>
        <v/>
      </c>
      <c r="W125" s="214" t="str">
        <f t="shared" si="17"/>
        <v/>
      </c>
    </row>
    <row r="126" spans="1:23" x14ac:dyDescent="0.3">
      <c r="A126" s="325" t="s">
        <v>432</v>
      </c>
      <c r="B126" s="326" t="s">
        <v>441</v>
      </c>
      <c r="C126" s="326">
        <v>2819</v>
      </c>
      <c r="D126" s="327">
        <v>2504</v>
      </c>
      <c r="E126" s="326">
        <v>1624</v>
      </c>
      <c r="F126" s="328">
        <v>57.6</v>
      </c>
      <c r="G126" s="328">
        <v>3.6</v>
      </c>
      <c r="H126" s="328">
        <v>64.900000000000006</v>
      </c>
      <c r="I126" s="328">
        <v>3.7</v>
      </c>
      <c r="J126" s="327">
        <v>1460</v>
      </c>
      <c r="K126" s="328">
        <v>51.8</v>
      </c>
      <c r="L126" s="328">
        <v>3.6</v>
      </c>
      <c r="M126" s="329">
        <v>58.3</v>
      </c>
      <c r="N126" s="328">
        <v>3.8</v>
      </c>
      <c r="O126" s="330" t="str">
        <f t="shared" si="12"/>
        <v/>
      </c>
      <c r="P126" s="311" t="str">
        <f t="shared" si="13"/>
        <v/>
      </c>
      <c r="Q126" s="360" t="str">
        <f t="shared" si="14"/>
        <v/>
      </c>
      <c r="R126" s="330" t="str">
        <f t="shared" si="9"/>
        <v/>
      </c>
      <c r="S126" s="330" t="str">
        <f t="shared" si="10"/>
        <v/>
      </c>
      <c r="T126" s="330" t="str">
        <f t="shared" si="11"/>
        <v/>
      </c>
      <c r="U126" s="330" t="str">
        <f t="shared" si="15"/>
        <v/>
      </c>
      <c r="V126" s="332" t="str">
        <f t="shared" si="16"/>
        <v/>
      </c>
      <c r="W126" s="214" t="str">
        <f t="shared" si="17"/>
        <v/>
      </c>
    </row>
    <row r="127" spans="1:23" x14ac:dyDescent="0.3">
      <c r="A127" s="325" t="s">
        <v>432</v>
      </c>
      <c r="B127" s="326" t="s">
        <v>442</v>
      </c>
      <c r="C127" s="326">
        <v>591</v>
      </c>
      <c r="D127" s="327">
        <v>467</v>
      </c>
      <c r="E127" s="326">
        <v>266</v>
      </c>
      <c r="F127" s="328">
        <v>45</v>
      </c>
      <c r="G127" s="328">
        <v>8.1999999999999993</v>
      </c>
      <c r="H127" s="328">
        <v>56.9</v>
      </c>
      <c r="I127" s="328">
        <v>9.1</v>
      </c>
      <c r="J127" s="327">
        <v>263</v>
      </c>
      <c r="K127" s="328">
        <v>44.4</v>
      </c>
      <c r="L127" s="328">
        <v>8.1999999999999993</v>
      </c>
      <c r="M127" s="329">
        <v>56.2</v>
      </c>
      <c r="N127" s="328">
        <v>9.1999999999999993</v>
      </c>
      <c r="O127" s="330" t="str">
        <f t="shared" si="12"/>
        <v/>
      </c>
      <c r="P127" s="311" t="str">
        <f t="shared" si="13"/>
        <v/>
      </c>
      <c r="Q127" s="360" t="str">
        <f t="shared" si="14"/>
        <v/>
      </c>
      <c r="R127" s="330" t="str">
        <f t="shared" si="9"/>
        <v/>
      </c>
      <c r="S127" s="330" t="str">
        <f t="shared" si="10"/>
        <v/>
      </c>
      <c r="T127" s="330" t="str">
        <f t="shared" si="11"/>
        <v/>
      </c>
      <c r="U127" s="330" t="str">
        <f t="shared" si="15"/>
        <v/>
      </c>
      <c r="V127" s="332" t="str">
        <f t="shared" si="16"/>
        <v/>
      </c>
      <c r="W127" s="214" t="str">
        <f t="shared" si="17"/>
        <v/>
      </c>
    </row>
    <row r="128" spans="1:23" x14ac:dyDescent="0.3">
      <c r="A128" s="325" t="s">
        <v>454</v>
      </c>
      <c r="B128" s="326" t="s">
        <v>431</v>
      </c>
      <c r="C128" s="326">
        <v>8032</v>
      </c>
      <c r="D128" s="327">
        <v>7400</v>
      </c>
      <c r="E128" s="326">
        <v>5233</v>
      </c>
      <c r="F128" s="328">
        <v>65.2</v>
      </c>
      <c r="G128" s="328">
        <v>2.2000000000000002</v>
      </c>
      <c r="H128" s="328">
        <v>70.7</v>
      </c>
      <c r="I128" s="328">
        <v>2.2000000000000002</v>
      </c>
      <c r="J128" s="327">
        <v>4888</v>
      </c>
      <c r="K128" s="328">
        <v>60.9</v>
      </c>
      <c r="L128" s="328">
        <v>2.2000000000000002</v>
      </c>
      <c r="M128" s="329">
        <v>66.099999999999994</v>
      </c>
      <c r="N128" s="328">
        <v>2.2999999999999998</v>
      </c>
      <c r="O128" s="330">
        <f t="shared" si="12"/>
        <v>70.3</v>
      </c>
      <c r="P128" s="311">
        <f t="shared" si="13"/>
        <v>0.60542732376793518</v>
      </c>
      <c r="Q128" s="360">
        <f t="shared" si="14"/>
        <v>0.86120529696719084</v>
      </c>
      <c r="R128" s="330">
        <f t="shared" si="9"/>
        <v>64</v>
      </c>
      <c r="S128" s="330">
        <f t="shared" si="10"/>
        <v>63.8</v>
      </c>
      <c r="T128" s="330">
        <f t="shared" si="11"/>
        <v>44.2</v>
      </c>
      <c r="U128" s="330">
        <f t="shared" si="15"/>
        <v>53.3</v>
      </c>
      <c r="V128" s="332">
        <f t="shared" si="16"/>
        <v>9.7572676232064781E-2</v>
      </c>
      <c r="W128" s="214" t="str">
        <f t="shared" si="17"/>
        <v>Georgia</v>
      </c>
    </row>
    <row r="129" spans="1:23" x14ac:dyDescent="0.3">
      <c r="A129" s="325" t="s">
        <v>432</v>
      </c>
      <c r="B129" s="326" t="s">
        <v>433</v>
      </c>
      <c r="C129" s="326">
        <v>3765</v>
      </c>
      <c r="D129" s="327">
        <v>3461</v>
      </c>
      <c r="E129" s="326">
        <v>2354</v>
      </c>
      <c r="F129" s="328">
        <v>62.5</v>
      </c>
      <c r="G129" s="328">
        <v>3.3</v>
      </c>
      <c r="H129" s="328">
        <v>68</v>
      </c>
      <c r="I129" s="328">
        <v>3.3</v>
      </c>
      <c r="J129" s="327">
        <v>2180</v>
      </c>
      <c r="K129" s="328">
        <v>57.9</v>
      </c>
      <c r="L129" s="328">
        <v>3.3</v>
      </c>
      <c r="M129" s="329">
        <v>63</v>
      </c>
      <c r="N129" s="328">
        <v>3.4</v>
      </c>
      <c r="O129" s="330" t="str">
        <f t="shared" si="12"/>
        <v/>
      </c>
      <c r="P129" s="311" t="str">
        <f t="shared" si="13"/>
        <v/>
      </c>
      <c r="Q129" s="360" t="str">
        <f t="shared" si="14"/>
        <v/>
      </c>
      <c r="R129" s="330" t="str">
        <f t="shared" si="9"/>
        <v/>
      </c>
      <c r="S129" s="330" t="str">
        <f t="shared" si="10"/>
        <v/>
      </c>
      <c r="T129" s="330" t="str">
        <f t="shared" si="11"/>
        <v/>
      </c>
      <c r="U129" s="330" t="str">
        <f t="shared" si="15"/>
        <v/>
      </c>
      <c r="V129" s="332" t="str">
        <f t="shared" si="16"/>
        <v/>
      </c>
      <c r="W129" s="214" t="str">
        <f t="shared" si="17"/>
        <v/>
      </c>
    </row>
    <row r="130" spans="1:23" x14ac:dyDescent="0.3">
      <c r="A130" s="325" t="s">
        <v>432</v>
      </c>
      <c r="B130" s="326" t="s">
        <v>434</v>
      </c>
      <c r="C130" s="326">
        <v>4267</v>
      </c>
      <c r="D130" s="327">
        <v>3938</v>
      </c>
      <c r="E130" s="326">
        <v>2880</v>
      </c>
      <c r="F130" s="328">
        <v>67.5</v>
      </c>
      <c r="G130" s="328">
        <v>3</v>
      </c>
      <c r="H130" s="328">
        <v>73.099999999999994</v>
      </c>
      <c r="I130" s="328">
        <v>2.9</v>
      </c>
      <c r="J130" s="327">
        <v>2707</v>
      </c>
      <c r="K130" s="328">
        <v>63.5</v>
      </c>
      <c r="L130" s="328">
        <v>3</v>
      </c>
      <c r="M130" s="329">
        <v>68.7</v>
      </c>
      <c r="N130" s="328">
        <v>3</v>
      </c>
      <c r="O130" s="330" t="str">
        <f t="shared" si="12"/>
        <v/>
      </c>
      <c r="P130" s="311" t="str">
        <f t="shared" si="13"/>
        <v/>
      </c>
      <c r="Q130" s="360" t="str">
        <f t="shared" si="14"/>
        <v/>
      </c>
      <c r="R130" s="330" t="str">
        <f t="shared" si="9"/>
        <v/>
      </c>
      <c r="S130" s="330" t="str">
        <f t="shared" si="10"/>
        <v/>
      </c>
      <c r="T130" s="330" t="str">
        <f t="shared" si="11"/>
        <v/>
      </c>
      <c r="U130" s="330" t="str">
        <f t="shared" si="15"/>
        <v/>
      </c>
      <c r="V130" s="332" t="str">
        <f t="shared" si="16"/>
        <v/>
      </c>
      <c r="W130" s="214" t="str">
        <f t="shared" si="17"/>
        <v/>
      </c>
    </row>
    <row r="131" spans="1:23" x14ac:dyDescent="0.3">
      <c r="A131" s="325" t="s">
        <v>432</v>
      </c>
      <c r="B131" s="326" t="s">
        <v>435</v>
      </c>
      <c r="C131" s="326">
        <v>4785</v>
      </c>
      <c r="D131" s="327">
        <v>4521</v>
      </c>
      <c r="E131" s="326">
        <v>3297</v>
      </c>
      <c r="F131" s="328">
        <v>68.900000000000006</v>
      </c>
      <c r="G131" s="328">
        <v>2.8</v>
      </c>
      <c r="H131" s="328">
        <v>72.900000000000006</v>
      </c>
      <c r="I131" s="328">
        <v>2.7</v>
      </c>
      <c r="J131" s="327">
        <v>3079</v>
      </c>
      <c r="K131" s="328">
        <v>64.3</v>
      </c>
      <c r="L131" s="328">
        <v>2.9</v>
      </c>
      <c r="M131" s="329">
        <v>68.099999999999994</v>
      </c>
      <c r="N131" s="328">
        <v>2.9</v>
      </c>
      <c r="O131" s="330" t="str">
        <f t="shared" si="12"/>
        <v/>
      </c>
      <c r="P131" s="311" t="str">
        <f t="shared" si="13"/>
        <v/>
      </c>
      <c r="Q131" s="360" t="str">
        <f t="shared" si="14"/>
        <v/>
      </c>
      <c r="R131" s="330" t="str">
        <f t="shared" si="9"/>
        <v/>
      </c>
      <c r="S131" s="330" t="str">
        <f t="shared" si="10"/>
        <v/>
      </c>
      <c r="T131" s="330" t="str">
        <f t="shared" si="11"/>
        <v/>
      </c>
      <c r="U131" s="330" t="str">
        <f t="shared" si="15"/>
        <v/>
      </c>
      <c r="V131" s="332" t="str">
        <f t="shared" si="16"/>
        <v/>
      </c>
      <c r="W131" s="214" t="str">
        <f t="shared" si="17"/>
        <v/>
      </c>
    </row>
    <row r="132" spans="1:23" x14ac:dyDescent="0.3">
      <c r="A132" s="325" t="s">
        <v>432</v>
      </c>
      <c r="B132" s="326" t="s">
        <v>436</v>
      </c>
      <c r="C132" s="326">
        <v>4239</v>
      </c>
      <c r="D132" s="327">
        <v>4194</v>
      </c>
      <c r="E132" s="326">
        <v>3152</v>
      </c>
      <c r="F132" s="328">
        <v>74.3</v>
      </c>
      <c r="G132" s="328">
        <v>2.8</v>
      </c>
      <c r="H132" s="328">
        <v>75.099999999999994</v>
      </c>
      <c r="I132" s="328">
        <v>2.8</v>
      </c>
      <c r="J132" s="327">
        <v>2947</v>
      </c>
      <c r="K132" s="328">
        <v>69.5</v>
      </c>
      <c r="L132" s="328">
        <v>2.9</v>
      </c>
      <c r="M132" s="329">
        <v>70.3</v>
      </c>
      <c r="N132" s="328">
        <v>2.9</v>
      </c>
      <c r="O132" s="330" t="str">
        <f t="shared" si="12"/>
        <v/>
      </c>
      <c r="P132" s="311" t="str">
        <f t="shared" si="13"/>
        <v/>
      </c>
      <c r="Q132" s="360" t="str">
        <f t="shared" si="14"/>
        <v/>
      </c>
      <c r="R132" s="330" t="str">
        <f t="shared" si="9"/>
        <v/>
      </c>
      <c r="S132" s="330" t="str">
        <f t="shared" si="10"/>
        <v/>
      </c>
      <c r="T132" s="330" t="str">
        <f t="shared" si="11"/>
        <v/>
      </c>
      <c r="U132" s="330" t="str">
        <f t="shared" si="15"/>
        <v/>
      </c>
      <c r="V132" s="332" t="str">
        <f t="shared" si="16"/>
        <v/>
      </c>
      <c r="W132" s="214" t="str">
        <f t="shared" si="17"/>
        <v/>
      </c>
    </row>
    <row r="133" spans="1:23" x14ac:dyDescent="0.3">
      <c r="A133" s="325" t="s">
        <v>432</v>
      </c>
      <c r="B133" s="326" t="s">
        <v>437</v>
      </c>
      <c r="C133" s="326">
        <v>2569</v>
      </c>
      <c r="D133" s="327">
        <v>2513</v>
      </c>
      <c r="E133" s="326">
        <v>1721</v>
      </c>
      <c r="F133" s="328">
        <v>67</v>
      </c>
      <c r="G133" s="328">
        <v>3.7</v>
      </c>
      <c r="H133" s="328">
        <v>68.5</v>
      </c>
      <c r="I133" s="328">
        <v>3.6</v>
      </c>
      <c r="J133" s="327">
        <v>1608</v>
      </c>
      <c r="K133" s="328">
        <v>62.6</v>
      </c>
      <c r="L133" s="328">
        <v>3.8</v>
      </c>
      <c r="M133" s="329">
        <v>64</v>
      </c>
      <c r="N133" s="328">
        <v>3.8</v>
      </c>
      <c r="O133" s="330" t="str">
        <f t="shared" si="12"/>
        <v/>
      </c>
      <c r="P133" s="311" t="str">
        <f t="shared" si="13"/>
        <v/>
      </c>
      <c r="Q133" s="360" t="str">
        <f t="shared" si="14"/>
        <v/>
      </c>
      <c r="R133" s="330" t="str">
        <f t="shared" si="9"/>
        <v/>
      </c>
      <c r="S133" s="330" t="str">
        <f t="shared" si="10"/>
        <v/>
      </c>
      <c r="T133" s="330" t="str">
        <f t="shared" si="11"/>
        <v/>
      </c>
      <c r="U133" s="330" t="str">
        <f t="shared" si="15"/>
        <v/>
      </c>
      <c r="V133" s="332" t="str">
        <f t="shared" si="16"/>
        <v/>
      </c>
      <c r="W133" s="214" t="str">
        <f t="shared" si="17"/>
        <v/>
      </c>
    </row>
    <row r="134" spans="1:23" x14ac:dyDescent="0.3">
      <c r="A134" s="325" t="s">
        <v>432</v>
      </c>
      <c r="B134" s="326" t="s">
        <v>438</v>
      </c>
      <c r="C134" s="326">
        <v>389</v>
      </c>
      <c r="D134" s="327">
        <v>217</v>
      </c>
      <c r="E134" s="326">
        <v>124</v>
      </c>
      <c r="F134" s="328">
        <v>31.8</v>
      </c>
      <c r="G134" s="328">
        <v>9.6</v>
      </c>
      <c r="H134" s="328">
        <v>56.9</v>
      </c>
      <c r="I134" s="328">
        <v>13.6</v>
      </c>
      <c r="J134" s="327">
        <v>116</v>
      </c>
      <c r="K134" s="328">
        <v>29.8</v>
      </c>
      <c r="L134" s="328">
        <v>9.4</v>
      </c>
      <c r="M134" s="329">
        <v>53.3</v>
      </c>
      <c r="N134" s="328">
        <v>13.7</v>
      </c>
      <c r="O134" s="330" t="str">
        <f t="shared" si="12"/>
        <v/>
      </c>
      <c r="P134" s="311" t="str">
        <f t="shared" si="13"/>
        <v/>
      </c>
      <c r="Q134" s="360" t="str">
        <f t="shared" si="14"/>
        <v/>
      </c>
      <c r="R134" s="330" t="str">
        <f t="shared" si="9"/>
        <v/>
      </c>
      <c r="S134" s="330" t="str">
        <f t="shared" si="10"/>
        <v/>
      </c>
      <c r="T134" s="330" t="str">
        <f t="shared" si="11"/>
        <v/>
      </c>
      <c r="U134" s="330" t="str">
        <f t="shared" si="15"/>
        <v/>
      </c>
      <c r="V134" s="332" t="str">
        <f t="shared" si="16"/>
        <v/>
      </c>
      <c r="W134" s="214" t="str">
        <f t="shared" si="17"/>
        <v/>
      </c>
    </row>
    <row r="135" spans="1:23" x14ac:dyDescent="0.3">
      <c r="A135" s="325" t="s">
        <v>432</v>
      </c>
      <c r="B135" s="326" t="s">
        <v>439</v>
      </c>
      <c r="C135" s="326">
        <v>739</v>
      </c>
      <c r="D135" s="327">
        <v>403</v>
      </c>
      <c r="E135" s="326">
        <v>192</v>
      </c>
      <c r="F135" s="328">
        <v>25.9</v>
      </c>
      <c r="G135" s="328">
        <v>6.9</v>
      </c>
      <c r="H135" s="328">
        <v>47.6</v>
      </c>
      <c r="I135" s="328">
        <v>10.7</v>
      </c>
      <c r="J135" s="327">
        <v>178</v>
      </c>
      <c r="K135" s="328">
        <v>24.1</v>
      </c>
      <c r="L135" s="328">
        <v>6.8</v>
      </c>
      <c r="M135" s="329">
        <v>44.2</v>
      </c>
      <c r="N135" s="328">
        <v>10.7</v>
      </c>
      <c r="O135" s="330" t="str">
        <f t="shared" si="12"/>
        <v/>
      </c>
      <c r="P135" s="311" t="str">
        <f t="shared" si="13"/>
        <v/>
      </c>
      <c r="Q135" s="360" t="str">
        <f t="shared" si="14"/>
        <v/>
      </c>
      <c r="R135" s="330" t="str">
        <f t="shared" ref="R135:R198" si="18">IF(A135&lt;&gt;"",M140,"")</f>
        <v/>
      </c>
      <c r="S135" s="330" t="str">
        <f t="shared" ref="S135:S198" si="19">IF(A135&lt;&gt;"",M144,"")</f>
        <v/>
      </c>
      <c r="T135" s="330" t="str">
        <f t="shared" ref="T135:T198" si="20">IF(A135&lt;&gt;"",M142,"")</f>
        <v/>
      </c>
      <c r="U135" s="330" t="str">
        <f t="shared" si="15"/>
        <v/>
      </c>
      <c r="V135" s="332" t="str">
        <f t="shared" si="16"/>
        <v/>
      </c>
      <c r="W135" s="214" t="str">
        <f t="shared" si="17"/>
        <v/>
      </c>
    </row>
    <row r="136" spans="1:23" x14ac:dyDescent="0.3">
      <c r="A136" s="325" t="s">
        <v>432</v>
      </c>
      <c r="B136" s="326" t="s">
        <v>440</v>
      </c>
      <c r="C136" s="326">
        <v>4857</v>
      </c>
      <c r="D136" s="327">
        <v>4593</v>
      </c>
      <c r="E136" s="326">
        <v>3351</v>
      </c>
      <c r="F136" s="328">
        <v>69</v>
      </c>
      <c r="G136" s="328">
        <v>2.7</v>
      </c>
      <c r="H136" s="328">
        <v>73</v>
      </c>
      <c r="I136" s="328">
        <v>2.7</v>
      </c>
      <c r="J136" s="327">
        <v>3127</v>
      </c>
      <c r="K136" s="328">
        <v>64.400000000000006</v>
      </c>
      <c r="L136" s="328">
        <v>2.8</v>
      </c>
      <c r="M136" s="329">
        <v>68.099999999999994</v>
      </c>
      <c r="N136" s="328">
        <v>2.8</v>
      </c>
      <c r="O136" s="330" t="str">
        <f t="shared" ref="O136:O199" si="21">IF(A136&lt;&gt;"",M140,"")</f>
        <v/>
      </c>
      <c r="P136" s="311" t="str">
        <f t="shared" ref="P136:P199" si="22">IF(A136&lt;&gt;"",(J136-J140)/(D136-D140),"")</f>
        <v/>
      </c>
      <c r="Q136" s="360" t="str">
        <f t="shared" ref="Q136:Q199" si="23">IF(A136&lt;&gt;"",100*P136/O136,"")</f>
        <v/>
      </c>
      <c r="R136" s="330" t="str">
        <f t="shared" si="18"/>
        <v/>
      </c>
      <c r="S136" s="330" t="str">
        <f t="shared" si="19"/>
        <v/>
      </c>
      <c r="T136" s="330" t="str">
        <f t="shared" si="20"/>
        <v/>
      </c>
      <c r="U136" s="330" t="str">
        <f t="shared" ref="U136:U199" si="24">IF($A136&lt;&gt;"",M142,"")</f>
        <v/>
      </c>
      <c r="V136" s="332" t="str">
        <f t="shared" ref="V136:V199" si="25">IF(A136&lt;&gt;"",(O136*0.01-P136),"")</f>
        <v/>
      </c>
      <c r="W136" s="214" t="str">
        <f t="shared" ref="W136:W199" si="26">PROPER(A136)</f>
        <v/>
      </c>
    </row>
    <row r="137" spans="1:23" x14ac:dyDescent="0.3">
      <c r="A137" s="325" t="s">
        <v>432</v>
      </c>
      <c r="B137" s="326" t="s">
        <v>441</v>
      </c>
      <c r="C137" s="326">
        <v>2702</v>
      </c>
      <c r="D137" s="327">
        <v>2597</v>
      </c>
      <c r="E137" s="326">
        <v>1776</v>
      </c>
      <c r="F137" s="328">
        <v>65.7</v>
      </c>
      <c r="G137" s="328">
        <v>3.6</v>
      </c>
      <c r="H137" s="328">
        <v>68.400000000000006</v>
      </c>
      <c r="I137" s="328">
        <v>3.6</v>
      </c>
      <c r="J137" s="327">
        <v>1657</v>
      </c>
      <c r="K137" s="328">
        <v>61.3</v>
      </c>
      <c r="L137" s="328">
        <v>3.7</v>
      </c>
      <c r="M137" s="329">
        <v>63.8</v>
      </c>
      <c r="N137" s="328">
        <v>3.7</v>
      </c>
      <c r="O137" s="330" t="str">
        <f t="shared" si="21"/>
        <v/>
      </c>
      <c r="P137" s="311" t="str">
        <f t="shared" si="22"/>
        <v/>
      </c>
      <c r="Q137" s="360" t="str">
        <f t="shared" si="23"/>
        <v/>
      </c>
      <c r="R137" s="330" t="str">
        <f t="shared" si="18"/>
        <v/>
      </c>
      <c r="S137" s="330" t="str">
        <f t="shared" si="19"/>
        <v/>
      </c>
      <c r="T137" s="330" t="str">
        <f t="shared" si="20"/>
        <v/>
      </c>
      <c r="U137" s="330" t="str">
        <f t="shared" si="24"/>
        <v/>
      </c>
      <c r="V137" s="332" t="str">
        <f t="shared" si="25"/>
        <v/>
      </c>
      <c r="W137" s="214" t="str">
        <f t="shared" si="26"/>
        <v/>
      </c>
    </row>
    <row r="138" spans="1:23" x14ac:dyDescent="0.3">
      <c r="A138" s="325" t="s">
        <v>432</v>
      </c>
      <c r="B138" s="326" t="s">
        <v>442</v>
      </c>
      <c r="C138" s="326">
        <v>398</v>
      </c>
      <c r="D138" s="327">
        <v>226</v>
      </c>
      <c r="E138" s="326">
        <v>133</v>
      </c>
      <c r="F138" s="328">
        <v>33.299999999999997</v>
      </c>
      <c r="G138" s="328">
        <v>9.6</v>
      </c>
      <c r="H138" s="328">
        <v>58.7</v>
      </c>
      <c r="I138" s="328">
        <v>13.3</v>
      </c>
      <c r="J138" s="327">
        <v>125</v>
      </c>
      <c r="K138" s="328">
        <v>31.4</v>
      </c>
      <c r="L138" s="328">
        <v>9.4</v>
      </c>
      <c r="M138" s="329">
        <v>55.2</v>
      </c>
      <c r="N138" s="328">
        <v>13.4</v>
      </c>
      <c r="O138" s="330" t="str">
        <f t="shared" si="21"/>
        <v/>
      </c>
      <c r="P138" s="311" t="str">
        <f t="shared" si="22"/>
        <v/>
      </c>
      <c r="Q138" s="360" t="str">
        <f t="shared" si="23"/>
        <v/>
      </c>
      <c r="R138" s="330" t="str">
        <f t="shared" si="18"/>
        <v/>
      </c>
      <c r="S138" s="330" t="str">
        <f t="shared" si="19"/>
        <v/>
      </c>
      <c r="T138" s="330" t="str">
        <f t="shared" si="20"/>
        <v/>
      </c>
      <c r="U138" s="330" t="str">
        <f t="shared" si="24"/>
        <v/>
      </c>
      <c r="V138" s="332" t="str">
        <f t="shared" si="25"/>
        <v/>
      </c>
      <c r="W138" s="214" t="str">
        <f t="shared" si="26"/>
        <v/>
      </c>
    </row>
    <row r="139" spans="1:23" x14ac:dyDescent="0.3">
      <c r="A139" s="325" t="s">
        <v>455</v>
      </c>
      <c r="B139" s="326" t="s">
        <v>431</v>
      </c>
      <c r="C139" s="326">
        <v>1056</v>
      </c>
      <c r="D139" s="327">
        <v>980</v>
      </c>
      <c r="E139" s="326">
        <v>673</v>
      </c>
      <c r="F139" s="328">
        <v>63.8</v>
      </c>
      <c r="G139" s="328">
        <v>3.3</v>
      </c>
      <c r="H139" s="328">
        <v>68.7</v>
      </c>
      <c r="I139" s="328">
        <v>3.3</v>
      </c>
      <c r="J139" s="327">
        <v>630</v>
      </c>
      <c r="K139" s="328">
        <v>59.7</v>
      </c>
      <c r="L139" s="328">
        <v>3.3</v>
      </c>
      <c r="M139" s="329">
        <v>64.3</v>
      </c>
      <c r="N139" s="328">
        <v>3.4</v>
      </c>
      <c r="O139" s="330">
        <f t="shared" si="21"/>
        <v>72.7</v>
      </c>
      <c r="P139" s="311">
        <f t="shared" si="22"/>
        <v>0.61811023622047245</v>
      </c>
      <c r="Q139" s="360">
        <f t="shared" si="23"/>
        <v>0.85022040745594551</v>
      </c>
      <c r="R139" s="330" t="str">
        <f t="shared" si="18"/>
        <v>B</v>
      </c>
      <c r="S139" s="330" t="str">
        <f t="shared" si="19"/>
        <v>B</v>
      </c>
      <c r="T139" s="330" t="str">
        <f t="shared" si="20"/>
        <v>B</v>
      </c>
      <c r="U139" s="330">
        <f t="shared" si="24"/>
        <v>61.4</v>
      </c>
      <c r="V139" s="332">
        <f t="shared" si="25"/>
        <v>0.10888976377952764</v>
      </c>
      <c r="W139" s="214" t="str">
        <f t="shared" si="26"/>
        <v>Hawaii</v>
      </c>
    </row>
    <row r="140" spans="1:23" x14ac:dyDescent="0.3">
      <c r="A140" s="325" t="s">
        <v>432</v>
      </c>
      <c r="B140" s="326" t="s">
        <v>433</v>
      </c>
      <c r="C140" s="326">
        <v>509</v>
      </c>
      <c r="D140" s="327">
        <v>481</v>
      </c>
      <c r="E140" s="326">
        <v>333</v>
      </c>
      <c r="F140" s="328">
        <v>65.400000000000006</v>
      </c>
      <c r="G140" s="328">
        <v>4.5999999999999996</v>
      </c>
      <c r="H140" s="328">
        <v>69.3</v>
      </c>
      <c r="I140" s="328">
        <v>4.5999999999999996</v>
      </c>
      <c r="J140" s="327">
        <v>313</v>
      </c>
      <c r="K140" s="328">
        <v>61.5</v>
      </c>
      <c r="L140" s="328">
        <v>4.7</v>
      </c>
      <c r="M140" s="329">
        <v>65.2</v>
      </c>
      <c r="N140" s="328">
        <v>4.8</v>
      </c>
      <c r="O140" s="330" t="str">
        <f t="shared" si="21"/>
        <v/>
      </c>
      <c r="P140" s="311" t="str">
        <f t="shared" si="22"/>
        <v/>
      </c>
      <c r="Q140" s="360" t="str">
        <f t="shared" si="23"/>
        <v/>
      </c>
      <c r="R140" s="330" t="str">
        <f t="shared" si="18"/>
        <v/>
      </c>
      <c r="S140" s="330" t="str">
        <f t="shared" si="19"/>
        <v/>
      </c>
      <c r="T140" s="330" t="str">
        <f t="shared" si="20"/>
        <v/>
      </c>
      <c r="U140" s="330" t="str">
        <f t="shared" si="24"/>
        <v/>
      </c>
      <c r="V140" s="332" t="str">
        <f t="shared" si="25"/>
        <v/>
      </c>
      <c r="W140" s="214" t="str">
        <f t="shared" si="26"/>
        <v/>
      </c>
    </row>
    <row r="141" spans="1:23" x14ac:dyDescent="0.3">
      <c r="A141" s="325" t="s">
        <v>432</v>
      </c>
      <c r="B141" s="326" t="s">
        <v>434</v>
      </c>
      <c r="C141" s="326">
        <v>546</v>
      </c>
      <c r="D141" s="327">
        <v>499</v>
      </c>
      <c r="E141" s="326">
        <v>340</v>
      </c>
      <c r="F141" s="328">
        <v>62.3</v>
      </c>
      <c r="G141" s="328">
        <v>4.5999999999999996</v>
      </c>
      <c r="H141" s="328">
        <v>68.2</v>
      </c>
      <c r="I141" s="328">
        <v>4.5999999999999996</v>
      </c>
      <c r="J141" s="327">
        <v>317</v>
      </c>
      <c r="K141" s="328">
        <v>57.9</v>
      </c>
      <c r="L141" s="328">
        <v>4.5999999999999996</v>
      </c>
      <c r="M141" s="329">
        <v>63.5</v>
      </c>
      <c r="N141" s="328">
        <v>4.7</v>
      </c>
      <c r="O141" s="330" t="str">
        <f t="shared" si="21"/>
        <v/>
      </c>
      <c r="P141" s="311" t="str">
        <f t="shared" si="22"/>
        <v/>
      </c>
      <c r="Q141" s="360" t="str">
        <f t="shared" si="23"/>
        <v/>
      </c>
      <c r="R141" s="330" t="str">
        <f t="shared" si="18"/>
        <v/>
      </c>
      <c r="S141" s="330" t="str">
        <f t="shared" si="19"/>
        <v/>
      </c>
      <c r="T141" s="330" t="str">
        <f t="shared" si="20"/>
        <v/>
      </c>
      <c r="U141" s="330" t="str">
        <f t="shared" si="24"/>
        <v/>
      </c>
      <c r="V141" s="332" t="str">
        <f t="shared" si="25"/>
        <v/>
      </c>
      <c r="W141" s="214" t="str">
        <f t="shared" si="26"/>
        <v/>
      </c>
    </row>
    <row r="142" spans="1:23" x14ac:dyDescent="0.3">
      <c r="A142" s="325" t="s">
        <v>432</v>
      </c>
      <c r="B142" s="326" t="s">
        <v>435</v>
      </c>
      <c r="C142" s="326">
        <v>261</v>
      </c>
      <c r="D142" s="327">
        <v>246</v>
      </c>
      <c r="E142" s="326">
        <v>184</v>
      </c>
      <c r="F142" s="328">
        <v>70.5</v>
      </c>
      <c r="G142" s="328">
        <v>6.2</v>
      </c>
      <c r="H142" s="328">
        <v>74.8</v>
      </c>
      <c r="I142" s="328">
        <v>6.1</v>
      </c>
      <c r="J142" s="327">
        <v>175</v>
      </c>
      <c r="K142" s="328">
        <v>67</v>
      </c>
      <c r="L142" s="328">
        <v>6.4</v>
      </c>
      <c r="M142" s="329">
        <v>71.099999999999994</v>
      </c>
      <c r="N142" s="328">
        <v>6.4</v>
      </c>
      <c r="O142" s="330" t="str">
        <f t="shared" si="21"/>
        <v/>
      </c>
      <c r="P142" s="311" t="str">
        <f t="shared" si="22"/>
        <v/>
      </c>
      <c r="Q142" s="360" t="str">
        <f t="shared" si="23"/>
        <v/>
      </c>
      <c r="R142" s="330" t="str">
        <f t="shared" si="18"/>
        <v/>
      </c>
      <c r="S142" s="330" t="str">
        <f t="shared" si="19"/>
        <v/>
      </c>
      <c r="T142" s="330" t="str">
        <f t="shared" si="20"/>
        <v/>
      </c>
      <c r="U142" s="330" t="str">
        <f t="shared" si="24"/>
        <v/>
      </c>
      <c r="V142" s="332" t="str">
        <f t="shared" si="25"/>
        <v/>
      </c>
      <c r="W142" s="214" t="str">
        <f t="shared" si="26"/>
        <v/>
      </c>
    </row>
    <row r="143" spans="1:23" x14ac:dyDescent="0.3">
      <c r="A143" s="325" t="s">
        <v>432</v>
      </c>
      <c r="B143" s="326" t="s">
        <v>436</v>
      </c>
      <c r="C143" s="326">
        <v>228</v>
      </c>
      <c r="D143" s="327">
        <v>218</v>
      </c>
      <c r="E143" s="326">
        <v>165</v>
      </c>
      <c r="F143" s="328">
        <v>72.400000000000006</v>
      </c>
      <c r="G143" s="328">
        <v>6.5</v>
      </c>
      <c r="H143" s="328">
        <v>75.599999999999994</v>
      </c>
      <c r="I143" s="328">
        <v>6.4</v>
      </c>
      <c r="J143" s="327">
        <v>159</v>
      </c>
      <c r="K143" s="328">
        <v>69.5</v>
      </c>
      <c r="L143" s="328">
        <v>6.7</v>
      </c>
      <c r="M143" s="329">
        <v>72.7</v>
      </c>
      <c r="N143" s="328">
        <v>6.6</v>
      </c>
      <c r="O143" s="330" t="str">
        <f t="shared" si="21"/>
        <v/>
      </c>
      <c r="P143" s="311" t="str">
        <f t="shared" si="22"/>
        <v/>
      </c>
      <c r="Q143" s="360" t="str">
        <f t="shared" si="23"/>
        <v/>
      </c>
      <c r="R143" s="330" t="str">
        <f t="shared" si="18"/>
        <v/>
      </c>
      <c r="S143" s="330" t="str">
        <f t="shared" si="19"/>
        <v/>
      </c>
      <c r="T143" s="330" t="str">
        <f t="shared" si="20"/>
        <v/>
      </c>
      <c r="U143" s="330" t="str">
        <f t="shared" si="24"/>
        <v/>
      </c>
      <c r="V143" s="332" t="str">
        <f t="shared" si="25"/>
        <v/>
      </c>
      <c r="W143" s="214" t="str">
        <f t="shared" si="26"/>
        <v/>
      </c>
    </row>
    <row r="144" spans="1:23" x14ac:dyDescent="0.3">
      <c r="A144" s="325" t="s">
        <v>432</v>
      </c>
      <c r="B144" s="326" t="s">
        <v>437</v>
      </c>
      <c r="C144" s="326">
        <v>18</v>
      </c>
      <c r="D144" s="327">
        <v>18</v>
      </c>
      <c r="E144" s="326">
        <v>15</v>
      </c>
      <c r="F144" s="333" t="s">
        <v>444</v>
      </c>
      <c r="G144" s="333" t="s">
        <v>444</v>
      </c>
      <c r="H144" s="333" t="s">
        <v>444</v>
      </c>
      <c r="I144" s="333" t="s">
        <v>444</v>
      </c>
      <c r="J144" s="327">
        <v>11</v>
      </c>
      <c r="K144" s="333" t="s">
        <v>444</v>
      </c>
      <c r="L144" s="333" t="s">
        <v>444</v>
      </c>
      <c r="M144" s="334" t="s">
        <v>444</v>
      </c>
      <c r="N144" s="333" t="s">
        <v>444</v>
      </c>
      <c r="O144" s="330" t="str">
        <f t="shared" si="21"/>
        <v/>
      </c>
      <c r="P144" s="311" t="str">
        <f t="shared" si="22"/>
        <v/>
      </c>
      <c r="Q144" s="360" t="str">
        <f t="shared" si="23"/>
        <v/>
      </c>
      <c r="R144" s="330" t="str">
        <f t="shared" si="18"/>
        <v/>
      </c>
      <c r="S144" s="330" t="str">
        <f t="shared" si="19"/>
        <v/>
      </c>
      <c r="T144" s="330" t="str">
        <f t="shared" si="20"/>
        <v/>
      </c>
      <c r="U144" s="330" t="str">
        <f t="shared" si="24"/>
        <v/>
      </c>
      <c r="V144" s="332" t="str">
        <f t="shared" si="25"/>
        <v/>
      </c>
      <c r="W144" s="214" t="str">
        <f t="shared" si="26"/>
        <v/>
      </c>
    </row>
    <row r="145" spans="1:23" x14ac:dyDescent="0.3">
      <c r="A145" s="325" t="s">
        <v>432</v>
      </c>
      <c r="B145" s="326" t="s">
        <v>438</v>
      </c>
      <c r="C145" s="326">
        <v>489</v>
      </c>
      <c r="D145" s="327">
        <v>436</v>
      </c>
      <c r="E145" s="326">
        <v>291</v>
      </c>
      <c r="F145" s="328">
        <v>59.5</v>
      </c>
      <c r="G145" s="328">
        <v>4.8</v>
      </c>
      <c r="H145" s="328">
        <v>66.7</v>
      </c>
      <c r="I145" s="328">
        <v>4.9000000000000004</v>
      </c>
      <c r="J145" s="327">
        <v>268</v>
      </c>
      <c r="K145" s="328">
        <v>54.8</v>
      </c>
      <c r="L145" s="328">
        <v>4.9000000000000004</v>
      </c>
      <c r="M145" s="329">
        <v>61.4</v>
      </c>
      <c r="N145" s="328">
        <v>5</v>
      </c>
      <c r="O145" s="330" t="str">
        <f t="shared" si="21"/>
        <v/>
      </c>
      <c r="P145" s="311" t="str">
        <f t="shared" si="22"/>
        <v/>
      </c>
      <c r="Q145" s="360" t="str">
        <f t="shared" si="23"/>
        <v/>
      </c>
      <c r="R145" s="330" t="str">
        <f t="shared" si="18"/>
        <v/>
      </c>
      <c r="S145" s="330" t="str">
        <f t="shared" si="19"/>
        <v/>
      </c>
      <c r="T145" s="330" t="str">
        <f t="shared" si="20"/>
        <v/>
      </c>
      <c r="U145" s="330" t="str">
        <f t="shared" si="24"/>
        <v/>
      </c>
      <c r="V145" s="332" t="str">
        <f t="shared" si="25"/>
        <v/>
      </c>
      <c r="W145" s="214" t="str">
        <f t="shared" si="26"/>
        <v/>
      </c>
    </row>
    <row r="146" spans="1:23" x14ac:dyDescent="0.3">
      <c r="A146" s="325" t="s">
        <v>432</v>
      </c>
      <c r="B146" s="326" t="s">
        <v>439</v>
      </c>
      <c r="C146" s="326">
        <v>71</v>
      </c>
      <c r="D146" s="327">
        <v>66</v>
      </c>
      <c r="E146" s="326">
        <v>35</v>
      </c>
      <c r="F146" s="333" t="s">
        <v>444</v>
      </c>
      <c r="G146" s="333" t="s">
        <v>444</v>
      </c>
      <c r="H146" s="333" t="s">
        <v>444</v>
      </c>
      <c r="I146" s="333" t="s">
        <v>444</v>
      </c>
      <c r="J146" s="327">
        <v>30</v>
      </c>
      <c r="K146" s="333" t="s">
        <v>444</v>
      </c>
      <c r="L146" s="333" t="s">
        <v>444</v>
      </c>
      <c r="M146" s="334" t="s">
        <v>444</v>
      </c>
      <c r="N146" s="333" t="s">
        <v>444</v>
      </c>
      <c r="O146" s="330" t="str">
        <f t="shared" si="21"/>
        <v/>
      </c>
      <c r="P146" s="311" t="str">
        <f t="shared" si="22"/>
        <v/>
      </c>
      <c r="Q146" s="360" t="str">
        <f t="shared" si="23"/>
        <v/>
      </c>
      <c r="R146" s="330" t="str">
        <f t="shared" si="18"/>
        <v/>
      </c>
      <c r="S146" s="330" t="str">
        <f t="shared" si="19"/>
        <v/>
      </c>
      <c r="T146" s="330" t="str">
        <f t="shared" si="20"/>
        <v/>
      </c>
      <c r="U146" s="330" t="str">
        <f t="shared" si="24"/>
        <v/>
      </c>
      <c r="V146" s="332" t="str">
        <f t="shared" si="25"/>
        <v/>
      </c>
      <c r="W146" s="214" t="str">
        <f t="shared" si="26"/>
        <v/>
      </c>
    </row>
    <row r="147" spans="1:23" x14ac:dyDescent="0.3">
      <c r="A147" s="325" t="s">
        <v>432</v>
      </c>
      <c r="B147" s="326" t="s">
        <v>440</v>
      </c>
      <c r="C147" s="326">
        <v>374</v>
      </c>
      <c r="D147" s="327">
        <v>359</v>
      </c>
      <c r="E147" s="326">
        <v>260</v>
      </c>
      <c r="F147" s="328">
        <v>69.599999999999994</v>
      </c>
      <c r="G147" s="328">
        <v>5.2</v>
      </c>
      <c r="H147" s="328">
        <v>72.5</v>
      </c>
      <c r="I147" s="328">
        <v>5.2</v>
      </c>
      <c r="J147" s="327">
        <v>248</v>
      </c>
      <c r="K147" s="328">
        <v>66.400000000000006</v>
      </c>
      <c r="L147" s="328">
        <v>5.4</v>
      </c>
      <c r="M147" s="329">
        <v>69.2</v>
      </c>
      <c r="N147" s="328">
        <v>5.4</v>
      </c>
      <c r="O147" s="330" t="str">
        <f t="shared" si="21"/>
        <v/>
      </c>
      <c r="P147" s="311" t="str">
        <f t="shared" si="22"/>
        <v/>
      </c>
      <c r="Q147" s="360" t="str">
        <f t="shared" si="23"/>
        <v/>
      </c>
      <c r="R147" s="330" t="str">
        <f t="shared" si="18"/>
        <v/>
      </c>
      <c r="S147" s="330" t="str">
        <f t="shared" si="19"/>
        <v/>
      </c>
      <c r="T147" s="330" t="str">
        <f t="shared" si="20"/>
        <v/>
      </c>
      <c r="U147" s="330" t="str">
        <f t="shared" si="24"/>
        <v/>
      </c>
      <c r="V147" s="332" t="str">
        <f t="shared" si="25"/>
        <v/>
      </c>
      <c r="W147" s="214" t="str">
        <f t="shared" si="26"/>
        <v/>
      </c>
    </row>
    <row r="148" spans="1:23" x14ac:dyDescent="0.3">
      <c r="A148" s="325" t="s">
        <v>432</v>
      </c>
      <c r="B148" s="326" t="s">
        <v>441</v>
      </c>
      <c r="C148" s="326">
        <v>25</v>
      </c>
      <c r="D148" s="327">
        <v>25</v>
      </c>
      <c r="E148" s="326">
        <v>15</v>
      </c>
      <c r="F148" s="333" t="s">
        <v>444</v>
      </c>
      <c r="G148" s="333" t="s">
        <v>444</v>
      </c>
      <c r="H148" s="333" t="s">
        <v>444</v>
      </c>
      <c r="I148" s="333" t="s">
        <v>444</v>
      </c>
      <c r="J148" s="327">
        <v>11</v>
      </c>
      <c r="K148" s="333" t="s">
        <v>444</v>
      </c>
      <c r="L148" s="333" t="s">
        <v>444</v>
      </c>
      <c r="M148" s="334" t="s">
        <v>444</v>
      </c>
      <c r="N148" s="333" t="s">
        <v>444</v>
      </c>
      <c r="O148" s="330" t="str">
        <f t="shared" si="21"/>
        <v/>
      </c>
      <c r="P148" s="311" t="str">
        <f t="shared" si="22"/>
        <v/>
      </c>
      <c r="Q148" s="360" t="str">
        <f t="shared" si="23"/>
        <v/>
      </c>
      <c r="R148" s="330" t="str">
        <f t="shared" si="18"/>
        <v/>
      </c>
      <c r="S148" s="330" t="str">
        <f t="shared" si="19"/>
        <v/>
      </c>
      <c r="T148" s="330" t="str">
        <f t="shared" si="20"/>
        <v/>
      </c>
      <c r="U148" s="330" t="str">
        <f t="shared" si="24"/>
        <v/>
      </c>
      <c r="V148" s="332" t="str">
        <f t="shared" si="25"/>
        <v/>
      </c>
      <c r="W148" s="214" t="str">
        <f t="shared" si="26"/>
        <v/>
      </c>
    </row>
    <row r="149" spans="1:23" x14ac:dyDescent="0.3">
      <c r="A149" s="325" t="s">
        <v>432</v>
      </c>
      <c r="B149" s="326" t="s">
        <v>442</v>
      </c>
      <c r="C149" s="326">
        <v>613</v>
      </c>
      <c r="D149" s="327">
        <v>561</v>
      </c>
      <c r="E149" s="326">
        <v>377</v>
      </c>
      <c r="F149" s="328">
        <v>61.4</v>
      </c>
      <c r="G149" s="328">
        <v>4.3</v>
      </c>
      <c r="H149" s="328">
        <v>67.2</v>
      </c>
      <c r="I149" s="328">
        <v>4.3</v>
      </c>
      <c r="J149" s="327">
        <v>351</v>
      </c>
      <c r="K149" s="328">
        <v>57.3</v>
      </c>
      <c r="L149" s="328">
        <v>4.3</v>
      </c>
      <c r="M149" s="329">
        <v>62.7</v>
      </c>
      <c r="N149" s="328">
        <v>4.4000000000000004</v>
      </c>
      <c r="O149" s="330" t="str">
        <f t="shared" si="21"/>
        <v/>
      </c>
      <c r="P149" s="311" t="str">
        <f t="shared" si="22"/>
        <v/>
      </c>
      <c r="Q149" s="360" t="str">
        <f t="shared" si="23"/>
        <v/>
      </c>
      <c r="R149" s="330" t="str">
        <f t="shared" si="18"/>
        <v/>
      </c>
      <c r="S149" s="330" t="str">
        <f t="shared" si="19"/>
        <v/>
      </c>
      <c r="T149" s="330" t="str">
        <f t="shared" si="20"/>
        <v/>
      </c>
      <c r="U149" s="330" t="str">
        <f t="shared" si="24"/>
        <v/>
      </c>
      <c r="V149" s="332" t="str">
        <f t="shared" si="25"/>
        <v/>
      </c>
      <c r="W149" s="214" t="str">
        <f t="shared" si="26"/>
        <v/>
      </c>
    </row>
    <row r="150" spans="1:23" x14ac:dyDescent="0.3">
      <c r="A150" s="325" t="s">
        <v>456</v>
      </c>
      <c r="B150" s="326" t="s">
        <v>431</v>
      </c>
      <c r="C150" s="326">
        <v>1370</v>
      </c>
      <c r="D150" s="327">
        <v>1299</v>
      </c>
      <c r="E150" s="326">
        <v>900</v>
      </c>
      <c r="F150" s="328">
        <v>65.7</v>
      </c>
      <c r="G150" s="328">
        <v>3.1</v>
      </c>
      <c r="H150" s="328">
        <v>69.3</v>
      </c>
      <c r="I150" s="328">
        <v>3.1</v>
      </c>
      <c r="J150" s="327">
        <v>843</v>
      </c>
      <c r="K150" s="328">
        <v>61.6</v>
      </c>
      <c r="L150" s="328">
        <v>3.2</v>
      </c>
      <c r="M150" s="329">
        <v>64.900000000000006</v>
      </c>
      <c r="N150" s="328">
        <v>3.2</v>
      </c>
      <c r="O150" s="330">
        <f t="shared" si="21"/>
        <v>67.5</v>
      </c>
      <c r="P150" s="311">
        <f t="shared" si="22"/>
        <v>0.48888888888888887</v>
      </c>
      <c r="Q150" s="360">
        <f t="shared" si="23"/>
        <v>0.72427983539094642</v>
      </c>
      <c r="R150" s="330" t="str">
        <f t="shared" si="18"/>
        <v>B</v>
      </c>
      <c r="S150" s="330" t="str">
        <f t="shared" si="19"/>
        <v>B</v>
      </c>
      <c r="T150" s="330">
        <f t="shared" si="20"/>
        <v>46.3</v>
      </c>
      <c r="U150" s="330" t="str">
        <f t="shared" si="24"/>
        <v>B</v>
      </c>
      <c r="V150" s="332">
        <f t="shared" si="25"/>
        <v>0.18611111111111117</v>
      </c>
      <c r="W150" s="214" t="str">
        <f t="shared" si="26"/>
        <v>Idaho</v>
      </c>
    </row>
    <row r="151" spans="1:23" x14ac:dyDescent="0.3">
      <c r="A151" s="325" t="s">
        <v>432</v>
      </c>
      <c r="B151" s="326" t="s">
        <v>433</v>
      </c>
      <c r="C151" s="326">
        <v>679</v>
      </c>
      <c r="D151" s="327">
        <v>643</v>
      </c>
      <c r="E151" s="326">
        <v>434</v>
      </c>
      <c r="F151" s="328">
        <v>63.9</v>
      </c>
      <c r="G151" s="328">
        <v>4.5</v>
      </c>
      <c r="H151" s="328">
        <v>67.5</v>
      </c>
      <c r="I151" s="328">
        <v>4.5</v>
      </c>
      <c r="J151" s="327">
        <v>410</v>
      </c>
      <c r="K151" s="328">
        <v>60.4</v>
      </c>
      <c r="L151" s="328">
        <v>4.5</v>
      </c>
      <c r="M151" s="329">
        <v>63.8</v>
      </c>
      <c r="N151" s="328">
        <v>4.5999999999999996</v>
      </c>
      <c r="O151" s="330" t="str">
        <f t="shared" si="21"/>
        <v/>
      </c>
      <c r="P151" s="311" t="str">
        <f t="shared" si="22"/>
        <v/>
      </c>
      <c r="Q151" s="360" t="str">
        <f t="shared" si="23"/>
        <v/>
      </c>
      <c r="R151" s="330" t="str">
        <f t="shared" si="18"/>
        <v/>
      </c>
      <c r="S151" s="330" t="str">
        <f t="shared" si="19"/>
        <v/>
      </c>
      <c r="T151" s="330" t="str">
        <f t="shared" si="20"/>
        <v/>
      </c>
      <c r="U151" s="330" t="str">
        <f t="shared" si="24"/>
        <v/>
      </c>
      <c r="V151" s="332" t="str">
        <f t="shared" si="25"/>
        <v/>
      </c>
      <c r="W151" s="214" t="str">
        <f t="shared" si="26"/>
        <v/>
      </c>
    </row>
    <row r="152" spans="1:23" x14ac:dyDescent="0.3">
      <c r="A152" s="325" t="s">
        <v>432</v>
      </c>
      <c r="B152" s="326" t="s">
        <v>434</v>
      </c>
      <c r="C152" s="326">
        <v>691</v>
      </c>
      <c r="D152" s="327">
        <v>656</v>
      </c>
      <c r="E152" s="326">
        <v>466</v>
      </c>
      <c r="F152" s="328">
        <v>67.5</v>
      </c>
      <c r="G152" s="328">
        <v>4.3</v>
      </c>
      <c r="H152" s="328">
        <v>71.099999999999994</v>
      </c>
      <c r="I152" s="328">
        <v>4.3</v>
      </c>
      <c r="J152" s="327">
        <v>433</v>
      </c>
      <c r="K152" s="328">
        <v>62.7</v>
      </c>
      <c r="L152" s="328">
        <v>4.5</v>
      </c>
      <c r="M152" s="329">
        <v>66</v>
      </c>
      <c r="N152" s="328">
        <v>4.5</v>
      </c>
      <c r="O152" s="330" t="str">
        <f t="shared" si="21"/>
        <v/>
      </c>
      <c r="P152" s="311" t="str">
        <f t="shared" si="22"/>
        <v/>
      </c>
      <c r="Q152" s="360" t="str">
        <f t="shared" si="23"/>
        <v/>
      </c>
      <c r="R152" s="330" t="str">
        <f t="shared" si="18"/>
        <v/>
      </c>
      <c r="S152" s="330" t="str">
        <f t="shared" si="19"/>
        <v/>
      </c>
      <c r="T152" s="330" t="str">
        <f t="shared" si="20"/>
        <v/>
      </c>
      <c r="U152" s="330" t="str">
        <f t="shared" si="24"/>
        <v/>
      </c>
      <c r="V152" s="332" t="str">
        <f t="shared" si="25"/>
        <v/>
      </c>
      <c r="W152" s="214" t="str">
        <f t="shared" si="26"/>
        <v/>
      </c>
    </row>
    <row r="153" spans="1:23" x14ac:dyDescent="0.3">
      <c r="A153" s="325" t="s">
        <v>432</v>
      </c>
      <c r="B153" s="326" t="s">
        <v>435</v>
      </c>
      <c r="C153" s="326">
        <v>1279</v>
      </c>
      <c r="D153" s="327">
        <v>1227</v>
      </c>
      <c r="E153" s="326">
        <v>857</v>
      </c>
      <c r="F153" s="328">
        <v>67</v>
      </c>
      <c r="G153" s="328">
        <v>3.2</v>
      </c>
      <c r="H153" s="328">
        <v>69.8</v>
      </c>
      <c r="I153" s="328">
        <v>3.2</v>
      </c>
      <c r="J153" s="327">
        <v>806</v>
      </c>
      <c r="K153" s="328">
        <v>63</v>
      </c>
      <c r="L153" s="328">
        <v>3.3</v>
      </c>
      <c r="M153" s="329">
        <v>65.599999999999994</v>
      </c>
      <c r="N153" s="328">
        <v>3.3</v>
      </c>
      <c r="O153" s="330" t="str">
        <f t="shared" si="21"/>
        <v/>
      </c>
      <c r="P153" s="311" t="str">
        <f t="shared" si="22"/>
        <v/>
      </c>
      <c r="Q153" s="360" t="str">
        <f t="shared" si="23"/>
        <v/>
      </c>
      <c r="R153" s="330" t="str">
        <f t="shared" si="18"/>
        <v/>
      </c>
      <c r="S153" s="330" t="str">
        <f t="shared" si="19"/>
        <v/>
      </c>
      <c r="T153" s="330" t="str">
        <f t="shared" si="20"/>
        <v/>
      </c>
      <c r="U153" s="330" t="str">
        <f t="shared" si="24"/>
        <v/>
      </c>
      <c r="V153" s="332" t="str">
        <f t="shared" si="25"/>
        <v/>
      </c>
      <c r="W153" s="214" t="str">
        <f t="shared" si="26"/>
        <v/>
      </c>
    </row>
    <row r="154" spans="1:23" x14ac:dyDescent="0.3">
      <c r="A154" s="325" t="s">
        <v>432</v>
      </c>
      <c r="B154" s="326" t="s">
        <v>436</v>
      </c>
      <c r="C154" s="326">
        <v>1130</v>
      </c>
      <c r="D154" s="327">
        <v>1119</v>
      </c>
      <c r="E154" s="326">
        <v>800</v>
      </c>
      <c r="F154" s="328">
        <v>70.8</v>
      </c>
      <c r="G154" s="328">
        <v>3.3</v>
      </c>
      <c r="H154" s="328">
        <v>71.5</v>
      </c>
      <c r="I154" s="328">
        <v>3.3</v>
      </c>
      <c r="J154" s="327">
        <v>755</v>
      </c>
      <c r="K154" s="328">
        <v>66.8</v>
      </c>
      <c r="L154" s="328">
        <v>3.4</v>
      </c>
      <c r="M154" s="329">
        <v>67.5</v>
      </c>
      <c r="N154" s="328">
        <v>3.4</v>
      </c>
      <c r="O154" s="330" t="str">
        <f t="shared" si="21"/>
        <v/>
      </c>
      <c r="P154" s="311" t="str">
        <f t="shared" si="22"/>
        <v/>
      </c>
      <c r="Q154" s="360" t="str">
        <f t="shared" si="23"/>
        <v/>
      </c>
      <c r="R154" s="330" t="str">
        <f t="shared" si="18"/>
        <v/>
      </c>
      <c r="S154" s="330" t="str">
        <f t="shared" si="19"/>
        <v/>
      </c>
      <c r="T154" s="330" t="str">
        <f t="shared" si="20"/>
        <v/>
      </c>
      <c r="U154" s="330" t="str">
        <f t="shared" si="24"/>
        <v/>
      </c>
      <c r="V154" s="332" t="str">
        <f t="shared" si="25"/>
        <v/>
      </c>
      <c r="W154" s="214" t="str">
        <f t="shared" si="26"/>
        <v/>
      </c>
    </row>
    <row r="155" spans="1:23" x14ac:dyDescent="0.3">
      <c r="A155" s="325" t="s">
        <v>432</v>
      </c>
      <c r="B155" s="326" t="s">
        <v>437</v>
      </c>
      <c r="C155" s="326">
        <v>10</v>
      </c>
      <c r="D155" s="327">
        <v>7</v>
      </c>
      <c r="E155" s="326">
        <v>5</v>
      </c>
      <c r="F155" s="333" t="s">
        <v>444</v>
      </c>
      <c r="G155" s="333" t="s">
        <v>444</v>
      </c>
      <c r="H155" s="333" t="s">
        <v>444</v>
      </c>
      <c r="I155" s="333" t="s">
        <v>444</v>
      </c>
      <c r="J155" s="327">
        <v>4</v>
      </c>
      <c r="K155" s="333" t="s">
        <v>444</v>
      </c>
      <c r="L155" s="333" t="s">
        <v>444</v>
      </c>
      <c r="M155" s="334" t="s">
        <v>444</v>
      </c>
      <c r="N155" s="333" t="s">
        <v>444</v>
      </c>
      <c r="O155" s="330" t="str">
        <f t="shared" si="21"/>
        <v/>
      </c>
      <c r="P155" s="311" t="str">
        <f t="shared" si="22"/>
        <v/>
      </c>
      <c r="Q155" s="360" t="str">
        <f t="shared" si="23"/>
        <v/>
      </c>
      <c r="R155" s="330" t="str">
        <f t="shared" si="18"/>
        <v/>
      </c>
      <c r="S155" s="330" t="str">
        <f t="shared" si="19"/>
        <v/>
      </c>
      <c r="T155" s="330" t="str">
        <f t="shared" si="20"/>
        <v/>
      </c>
      <c r="U155" s="330" t="str">
        <f t="shared" si="24"/>
        <v/>
      </c>
      <c r="V155" s="332" t="str">
        <f t="shared" si="25"/>
        <v/>
      </c>
      <c r="W155" s="214" t="str">
        <f t="shared" si="26"/>
        <v/>
      </c>
    </row>
    <row r="156" spans="1:23" x14ac:dyDescent="0.3">
      <c r="A156" s="325" t="s">
        <v>432</v>
      </c>
      <c r="B156" s="326" t="s">
        <v>438</v>
      </c>
      <c r="C156" s="326">
        <v>22</v>
      </c>
      <c r="D156" s="327">
        <v>12</v>
      </c>
      <c r="E156" s="326">
        <v>7</v>
      </c>
      <c r="F156" s="333" t="s">
        <v>444</v>
      </c>
      <c r="G156" s="333" t="s">
        <v>444</v>
      </c>
      <c r="H156" s="333" t="s">
        <v>444</v>
      </c>
      <c r="I156" s="333" t="s">
        <v>444</v>
      </c>
      <c r="J156" s="327">
        <v>5</v>
      </c>
      <c r="K156" s="333" t="s">
        <v>444</v>
      </c>
      <c r="L156" s="333" t="s">
        <v>444</v>
      </c>
      <c r="M156" s="334" t="s">
        <v>444</v>
      </c>
      <c r="N156" s="333" t="s">
        <v>444</v>
      </c>
      <c r="O156" s="330" t="str">
        <f t="shared" si="21"/>
        <v/>
      </c>
      <c r="P156" s="311" t="str">
        <f t="shared" si="22"/>
        <v/>
      </c>
      <c r="Q156" s="360" t="str">
        <f t="shared" si="23"/>
        <v/>
      </c>
      <c r="R156" s="330" t="str">
        <f t="shared" si="18"/>
        <v/>
      </c>
      <c r="S156" s="330" t="str">
        <f t="shared" si="19"/>
        <v/>
      </c>
      <c r="T156" s="330" t="str">
        <f t="shared" si="20"/>
        <v/>
      </c>
      <c r="U156" s="330" t="str">
        <f t="shared" si="24"/>
        <v/>
      </c>
      <c r="V156" s="332" t="str">
        <f t="shared" si="25"/>
        <v/>
      </c>
      <c r="W156" s="214" t="str">
        <f t="shared" si="26"/>
        <v/>
      </c>
    </row>
    <row r="157" spans="1:23" x14ac:dyDescent="0.3">
      <c r="A157" s="325" t="s">
        <v>432</v>
      </c>
      <c r="B157" s="326" t="s">
        <v>439</v>
      </c>
      <c r="C157" s="326">
        <v>166</v>
      </c>
      <c r="D157" s="327">
        <v>119</v>
      </c>
      <c r="E157" s="326">
        <v>63</v>
      </c>
      <c r="F157" s="328">
        <v>38.1</v>
      </c>
      <c r="G157" s="328">
        <v>9.5</v>
      </c>
      <c r="H157" s="328">
        <v>53.2</v>
      </c>
      <c r="I157" s="328">
        <v>11.6</v>
      </c>
      <c r="J157" s="327">
        <v>55</v>
      </c>
      <c r="K157" s="328">
        <v>33.1</v>
      </c>
      <c r="L157" s="328">
        <v>9.3000000000000007</v>
      </c>
      <c r="M157" s="329">
        <v>46.3</v>
      </c>
      <c r="N157" s="328">
        <v>11.6</v>
      </c>
      <c r="O157" s="330" t="str">
        <f t="shared" si="21"/>
        <v/>
      </c>
      <c r="P157" s="311" t="str">
        <f t="shared" si="22"/>
        <v/>
      </c>
      <c r="Q157" s="360" t="str">
        <f t="shared" si="23"/>
        <v/>
      </c>
      <c r="R157" s="330" t="str">
        <f t="shared" si="18"/>
        <v/>
      </c>
      <c r="S157" s="330" t="str">
        <f t="shared" si="19"/>
        <v/>
      </c>
      <c r="T157" s="330" t="str">
        <f t="shared" si="20"/>
        <v/>
      </c>
      <c r="U157" s="330" t="str">
        <f t="shared" si="24"/>
        <v/>
      </c>
      <c r="V157" s="332" t="str">
        <f t="shared" si="25"/>
        <v/>
      </c>
      <c r="W157" s="214" t="str">
        <f t="shared" si="26"/>
        <v/>
      </c>
    </row>
    <row r="158" spans="1:23" x14ac:dyDescent="0.3">
      <c r="A158" s="325" t="s">
        <v>432</v>
      </c>
      <c r="B158" s="326" t="s">
        <v>440</v>
      </c>
      <c r="C158" s="326">
        <v>1303</v>
      </c>
      <c r="D158" s="327">
        <v>1252</v>
      </c>
      <c r="E158" s="326">
        <v>873</v>
      </c>
      <c r="F158" s="328">
        <v>67</v>
      </c>
      <c r="G158" s="328">
        <v>3.2</v>
      </c>
      <c r="H158" s="328">
        <v>69.8</v>
      </c>
      <c r="I158" s="328">
        <v>3.1</v>
      </c>
      <c r="J158" s="327">
        <v>822</v>
      </c>
      <c r="K158" s="328">
        <v>63</v>
      </c>
      <c r="L158" s="328">
        <v>3.2</v>
      </c>
      <c r="M158" s="329">
        <v>65.599999999999994</v>
      </c>
      <c r="N158" s="328">
        <v>3.2</v>
      </c>
      <c r="O158" s="330" t="str">
        <f t="shared" si="21"/>
        <v/>
      </c>
      <c r="P158" s="311" t="str">
        <f t="shared" si="22"/>
        <v/>
      </c>
      <c r="Q158" s="360" t="str">
        <f t="shared" si="23"/>
        <v/>
      </c>
      <c r="R158" s="330" t="str">
        <f t="shared" si="18"/>
        <v/>
      </c>
      <c r="S158" s="330" t="str">
        <f t="shared" si="19"/>
        <v/>
      </c>
      <c r="T158" s="330" t="str">
        <f t="shared" si="20"/>
        <v/>
      </c>
      <c r="U158" s="330" t="str">
        <f t="shared" si="24"/>
        <v/>
      </c>
      <c r="V158" s="332" t="str">
        <f t="shared" si="25"/>
        <v/>
      </c>
      <c r="W158" s="214" t="str">
        <f t="shared" si="26"/>
        <v/>
      </c>
    </row>
    <row r="159" spans="1:23" x14ac:dyDescent="0.3">
      <c r="A159" s="325" t="s">
        <v>432</v>
      </c>
      <c r="B159" s="326" t="s">
        <v>441</v>
      </c>
      <c r="C159" s="326">
        <v>16</v>
      </c>
      <c r="D159" s="327">
        <v>13</v>
      </c>
      <c r="E159" s="326">
        <v>8</v>
      </c>
      <c r="F159" s="333" t="s">
        <v>444</v>
      </c>
      <c r="G159" s="333" t="s">
        <v>444</v>
      </c>
      <c r="H159" s="333" t="s">
        <v>444</v>
      </c>
      <c r="I159" s="333" t="s">
        <v>444</v>
      </c>
      <c r="J159" s="327">
        <v>7</v>
      </c>
      <c r="K159" s="333" t="s">
        <v>444</v>
      </c>
      <c r="L159" s="333" t="s">
        <v>444</v>
      </c>
      <c r="M159" s="334" t="s">
        <v>444</v>
      </c>
      <c r="N159" s="333" t="s">
        <v>444</v>
      </c>
      <c r="O159" s="330" t="str">
        <f t="shared" si="21"/>
        <v/>
      </c>
      <c r="P159" s="311" t="str">
        <f t="shared" si="22"/>
        <v/>
      </c>
      <c r="Q159" s="360" t="str">
        <f t="shared" si="23"/>
        <v/>
      </c>
      <c r="R159" s="330" t="str">
        <f t="shared" si="18"/>
        <v/>
      </c>
      <c r="S159" s="330" t="str">
        <f t="shared" si="19"/>
        <v/>
      </c>
      <c r="T159" s="330" t="str">
        <f t="shared" si="20"/>
        <v/>
      </c>
      <c r="U159" s="330" t="str">
        <f t="shared" si="24"/>
        <v/>
      </c>
      <c r="V159" s="332" t="str">
        <f t="shared" si="25"/>
        <v/>
      </c>
      <c r="W159" s="214" t="str">
        <f t="shared" si="26"/>
        <v/>
      </c>
    </row>
    <row r="160" spans="1:23" x14ac:dyDescent="0.3">
      <c r="A160" s="325" t="s">
        <v>432</v>
      </c>
      <c r="B160" s="326" t="s">
        <v>442</v>
      </c>
      <c r="C160" s="326">
        <v>22</v>
      </c>
      <c r="D160" s="327">
        <v>12</v>
      </c>
      <c r="E160" s="326">
        <v>7</v>
      </c>
      <c r="F160" s="333" t="s">
        <v>444</v>
      </c>
      <c r="G160" s="333" t="s">
        <v>444</v>
      </c>
      <c r="H160" s="333" t="s">
        <v>444</v>
      </c>
      <c r="I160" s="333" t="s">
        <v>444</v>
      </c>
      <c r="J160" s="327">
        <v>5</v>
      </c>
      <c r="K160" s="333" t="s">
        <v>444</v>
      </c>
      <c r="L160" s="333" t="s">
        <v>444</v>
      </c>
      <c r="M160" s="334" t="s">
        <v>444</v>
      </c>
      <c r="N160" s="333" t="s">
        <v>444</v>
      </c>
      <c r="O160" s="330" t="str">
        <f t="shared" si="21"/>
        <v/>
      </c>
      <c r="P160" s="311" t="str">
        <f t="shared" si="22"/>
        <v/>
      </c>
      <c r="Q160" s="360" t="str">
        <f t="shared" si="23"/>
        <v/>
      </c>
      <c r="R160" s="330" t="str">
        <f t="shared" si="18"/>
        <v/>
      </c>
      <c r="S160" s="330" t="str">
        <f t="shared" si="19"/>
        <v/>
      </c>
      <c r="T160" s="330" t="str">
        <f t="shared" si="20"/>
        <v/>
      </c>
      <c r="U160" s="330" t="str">
        <f t="shared" si="24"/>
        <v/>
      </c>
      <c r="V160" s="332" t="str">
        <f t="shared" si="25"/>
        <v/>
      </c>
      <c r="W160" s="214" t="str">
        <f t="shared" si="26"/>
        <v/>
      </c>
    </row>
    <row r="161" spans="1:23" x14ac:dyDescent="0.3">
      <c r="A161" s="325" t="s">
        <v>457</v>
      </c>
      <c r="B161" s="326" t="s">
        <v>431</v>
      </c>
      <c r="C161" s="326">
        <v>9658</v>
      </c>
      <c r="D161" s="327">
        <v>8860</v>
      </c>
      <c r="E161" s="326">
        <v>6590</v>
      </c>
      <c r="F161" s="328">
        <v>68.2</v>
      </c>
      <c r="G161" s="328">
        <v>2</v>
      </c>
      <c r="H161" s="328">
        <v>74.400000000000006</v>
      </c>
      <c r="I161" s="328">
        <v>1.9</v>
      </c>
      <c r="J161" s="327">
        <v>6058</v>
      </c>
      <c r="K161" s="328">
        <v>62.7</v>
      </c>
      <c r="L161" s="328">
        <v>2</v>
      </c>
      <c r="M161" s="329">
        <v>68.400000000000006</v>
      </c>
      <c r="N161" s="328">
        <v>2</v>
      </c>
      <c r="O161" s="330">
        <f t="shared" si="21"/>
        <v>72.900000000000006</v>
      </c>
      <c r="P161" s="311">
        <f t="shared" si="22"/>
        <v>0.58491921005385994</v>
      </c>
      <c r="Q161" s="360">
        <f t="shared" si="23"/>
        <v>0.80235831283108361</v>
      </c>
      <c r="R161" s="330">
        <f t="shared" si="18"/>
        <v>63.8</v>
      </c>
      <c r="S161" s="330">
        <f t="shared" si="19"/>
        <v>63.7</v>
      </c>
      <c r="T161" s="330">
        <f t="shared" si="20"/>
        <v>46.8</v>
      </c>
      <c r="U161" s="330">
        <f t="shared" si="24"/>
        <v>69.3</v>
      </c>
      <c r="V161" s="332">
        <f t="shared" si="25"/>
        <v>0.14408078994614015</v>
      </c>
      <c r="W161" s="214" t="str">
        <f t="shared" si="26"/>
        <v>Illinois</v>
      </c>
    </row>
    <row r="162" spans="1:23" x14ac:dyDescent="0.3">
      <c r="A162" s="325" t="s">
        <v>432</v>
      </c>
      <c r="B162" s="326" t="s">
        <v>433</v>
      </c>
      <c r="C162" s="326">
        <v>4671</v>
      </c>
      <c r="D162" s="327">
        <v>4281</v>
      </c>
      <c r="E162" s="326">
        <v>3098</v>
      </c>
      <c r="F162" s="328">
        <v>66.3</v>
      </c>
      <c r="G162" s="328">
        <v>2.8</v>
      </c>
      <c r="H162" s="328">
        <v>72.400000000000006</v>
      </c>
      <c r="I162" s="328">
        <v>2.8</v>
      </c>
      <c r="J162" s="327">
        <v>2876</v>
      </c>
      <c r="K162" s="328">
        <v>61.6</v>
      </c>
      <c r="L162" s="328">
        <v>2.9</v>
      </c>
      <c r="M162" s="329">
        <v>67.2</v>
      </c>
      <c r="N162" s="328">
        <v>3</v>
      </c>
      <c r="O162" s="330" t="str">
        <f t="shared" si="21"/>
        <v/>
      </c>
      <c r="P162" s="311" t="str">
        <f t="shared" si="22"/>
        <v/>
      </c>
      <c r="Q162" s="360" t="str">
        <f t="shared" si="23"/>
        <v/>
      </c>
      <c r="R162" s="330" t="str">
        <f t="shared" si="18"/>
        <v/>
      </c>
      <c r="S162" s="330" t="str">
        <f t="shared" si="19"/>
        <v/>
      </c>
      <c r="T162" s="330" t="str">
        <f t="shared" si="20"/>
        <v/>
      </c>
      <c r="U162" s="330" t="str">
        <f t="shared" si="24"/>
        <v/>
      </c>
      <c r="V162" s="332" t="str">
        <f t="shared" si="25"/>
        <v/>
      </c>
      <c r="W162" s="214" t="str">
        <f t="shared" si="26"/>
        <v/>
      </c>
    </row>
    <row r="163" spans="1:23" x14ac:dyDescent="0.3">
      <c r="A163" s="325" t="s">
        <v>432</v>
      </c>
      <c r="B163" s="326" t="s">
        <v>434</v>
      </c>
      <c r="C163" s="326">
        <v>4987</v>
      </c>
      <c r="D163" s="327">
        <v>4579</v>
      </c>
      <c r="E163" s="326">
        <v>3492</v>
      </c>
      <c r="F163" s="328">
        <v>70</v>
      </c>
      <c r="G163" s="328">
        <v>2.7</v>
      </c>
      <c r="H163" s="328">
        <v>76.3</v>
      </c>
      <c r="I163" s="328">
        <v>2.6</v>
      </c>
      <c r="J163" s="327">
        <v>3182</v>
      </c>
      <c r="K163" s="328">
        <v>63.8</v>
      </c>
      <c r="L163" s="328">
        <v>2.8</v>
      </c>
      <c r="M163" s="329">
        <v>69.5</v>
      </c>
      <c r="N163" s="328">
        <v>2.8</v>
      </c>
      <c r="O163" s="330" t="str">
        <f t="shared" si="21"/>
        <v/>
      </c>
      <c r="P163" s="311" t="str">
        <f t="shared" si="22"/>
        <v/>
      </c>
      <c r="Q163" s="360" t="str">
        <f t="shared" si="23"/>
        <v/>
      </c>
      <c r="R163" s="330" t="str">
        <f t="shared" si="18"/>
        <v/>
      </c>
      <c r="S163" s="330" t="str">
        <f t="shared" si="19"/>
        <v/>
      </c>
      <c r="T163" s="330" t="str">
        <f t="shared" si="20"/>
        <v/>
      </c>
      <c r="U163" s="330" t="str">
        <f t="shared" si="24"/>
        <v/>
      </c>
      <c r="V163" s="332" t="str">
        <f t="shared" si="25"/>
        <v/>
      </c>
      <c r="W163" s="214" t="str">
        <f t="shared" si="26"/>
        <v/>
      </c>
    </row>
    <row r="164" spans="1:23" x14ac:dyDescent="0.3">
      <c r="A164" s="325" t="s">
        <v>432</v>
      </c>
      <c r="B164" s="326" t="s">
        <v>435</v>
      </c>
      <c r="C164" s="326">
        <v>7551</v>
      </c>
      <c r="D164" s="327">
        <v>7015</v>
      </c>
      <c r="E164" s="326">
        <v>5303</v>
      </c>
      <c r="F164" s="328">
        <v>70.2</v>
      </c>
      <c r="G164" s="328">
        <v>2.2000000000000002</v>
      </c>
      <c r="H164" s="328">
        <v>75.599999999999994</v>
      </c>
      <c r="I164" s="328">
        <v>2.1</v>
      </c>
      <c r="J164" s="327">
        <v>4849</v>
      </c>
      <c r="K164" s="328">
        <v>64.2</v>
      </c>
      <c r="L164" s="328">
        <v>2.2999999999999998</v>
      </c>
      <c r="M164" s="329">
        <v>69.099999999999994</v>
      </c>
      <c r="N164" s="328">
        <v>2.2999999999999998</v>
      </c>
      <c r="O164" s="330" t="str">
        <f t="shared" si="21"/>
        <v/>
      </c>
      <c r="P164" s="311" t="str">
        <f t="shared" si="22"/>
        <v/>
      </c>
      <c r="Q164" s="360" t="str">
        <f t="shared" si="23"/>
        <v/>
      </c>
      <c r="R164" s="330" t="str">
        <f t="shared" si="18"/>
        <v/>
      </c>
      <c r="S164" s="330" t="str">
        <f t="shared" si="19"/>
        <v/>
      </c>
      <c r="T164" s="330" t="str">
        <f t="shared" si="20"/>
        <v/>
      </c>
      <c r="U164" s="330" t="str">
        <f t="shared" si="24"/>
        <v/>
      </c>
      <c r="V164" s="332" t="str">
        <f t="shared" si="25"/>
        <v/>
      </c>
      <c r="W164" s="214" t="str">
        <f t="shared" si="26"/>
        <v/>
      </c>
    </row>
    <row r="165" spans="1:23" x14ac:dyDescent="0.3">
      <c r="A165" s="325" t="s">
        <v>432</v>
      </c>
      <c r="B165" s="326" t="s">
        <v>436</v>
      </c>
      <c r="C165" s="326">
        <v>6218</v>
      </c>
      <c r="D165" s="327">
        <v>6075</v>
      </c>
      <c r="E165" s="326">
        <v>4826</v>
      </c>
      <c r="F165" s="328">
        <v>77.599999999999994</v>
      </c>
      <c r="G165" s="328">
        <v>2.2000000000000002</v>
      </c>
      <c r="H165" s="328">
        <v>79.400000000000006</v>
      </c>
      <c r="I165" s="328">
        <v>2.1</v>
      </c>
      <c r="J165" s="327">
        <v>4429</v>
      </c>
      <c r="K165" s="328">
        <v>71.2</v>
      </c>
      <c r="L165" s="328">
        <v>2.4</v>
      </c>
      <c r="M165" s="329">
        <v>72.900000000000006</v>
      </c>
      <c r="N165" s="328">
        <v>2.4</v>
      </c>
      <c r="O165" s="330" t="str">
        <f t="shared" si="21"/>
        <v/>
      </c>
      <c r="P165" s="311" t="str">
        <f t="shared" si="22"/>
        <v/>
      </c>
      <c r="Q165" s="360" t="str">
        <f t="shared" si="23"/>
        <v/>
      </c>
      <c r="R165" s="330" t="str">
        <f t="shared" si="18"/>
        <v/>
      </c>
      <c r="S165" s="330" t="str">
        <f t="shared" si="19"/>
        <v/>
      </c>
      <c r="T165" s="330" t="str">
        <f t="shared" si="20"/>
        <v/>
      </c>
      <c r="U165" s="330" t="str">
        <f t="shared" si="24"/>
        <v/>
      </c>
      <c r="V165" s="332" t="str">
        <f t="shared" si="25"/>
        <v/>
      </c>
      <c r="W165" s="214" t="str">
        <f t="shared" si="26"/>
        <v/>
      </c>
    </row>
    <row r="166" spans="1:23" x14ac:dyDescent="0.3">
      <c r="A166" s="325" t="s">
        <v>432</v>
      </c>
      <c r="B166" s="326" t="s">
        <v>437</v>
      </c>
      <c r="C166" s="326">
        <v>1335</v>
      </c>
      <c r="D166" s="327">
        <v>1270</v>
      </c>
      <c r="E166" s="326">
        <v>861</v>
      </c>
      <c r="F166" s="328">
        <v>64.5</v>
      </c>
      <c r="G166" s="328">
        <v>5.2</v>
      </c>
      <c r="H166" s="328">
        <v>67.8</v>
      </c>
      <c r="I166" s="328">
        <v>5.2</v>
      </c>
      <c r="J166" s="327">
        <v>811</v>
      </c>
      <c r="K166" s="328">
        <v>60.7</v>
      </c>
      <c r="L166" s="328">
        <v>5.3</v>
      </c>
      <c r="M166" s="329">
        <v>63.8</v>
      </c>
      <c r="N166" s="328">
        <v>5.3</v>
      </c>
      <c r="O166" s="330" t="str">
        <f t="shared" si="21"/>
        <v/>
      </c>
      <c r="P166" s="311" t="str">
        <f t="shared" si="22"/>
        <v/>
      </c>
      <c r="Q166" s="360" t="str">
        <f t="shared" si="23"/>
        <v/>
      </c>
      <c r="R166" s="330" t="str">
        <f t="shared" si="18"/>
        <v/>
      </c>
      <c r="S166" s="330" t="str">
        <f t="shared" si="19"/>
        <v/>
      </c>
      <c r="T166" s="330" t="str">
        <f t="shared" si="20"/>
        <v/>
      </c>
      <c r="U166" s="330" t="str">
        <f t="shared" si="24"/>
        <v/>
      </c>
      <c r="V166" s="332" t="str">
        <f t="shared" si="25"/>
        <v/>
      </c>
      <c r="W166" s="214" t="str">
        <f t="shared" si="26"/>
        <v/>
      </c>
    </row>
    <row r="167" spans="1:23" x14ac:dyDescent="0.3">
      <c r="A167" s="325" t="s">
        <v>432</v>
      </c>
      <c r="B167" s="326" t="s">
        <v>438</v>
      </c>
      <c r="C167" s="326">
        <v>643</v>
      </c>
      <c r="D167" s="327">
        <v>452</v>
      </c>
      <c r="E167" s="326">
        <v>331</v>
      </c>
      <c r="F167" s="328">
        <v>51.5</v>
      </c>
      <c r="G167" s="328">
        <v>8</v>
      </c>
      <c r="H167" s="328">
        <v>73.3</v>
      </c>
      <c r="I167" s="328">
        <v>8.4</v>
      </c>
      <c r="J167" s="327">
        <v>313</v>
      </c>
      <c r="K167" s="328">
        <v>48.7</v>
      </c>
      <c r="L167" s="328">
        <v>8</v>
      </c>
      <c r="M167" s="329">
        <v>69.3</v>
      </c>
      <c r="N167" s="328">
        <v>8.8000000000000007</v>
      </c>
      <c r="O167" s="330" t="str">
        <f t="shared" si="21"/>
        <v/>
      </c>
      <c r="P167" s="311" t="str">
        <f t="shared" si="22"/>
        <v/>
      </c>
      <c r="Q167" s="360" t="str">
        <f t="shared" si="23"/>
        <v/>
      </c>
      <c r="R167" s="330" t="str">
        <f t="shared" si="18"/>
        <v/>
      </c>
      <c r="S167" s="330" t="str">
        <f t="shared" si="19"/>
        <v/>
      </c>
      <c r="T167" s="330" t="str">
        <f t="shared" si="20"/>
        <v/>
      </c>
      <c r="U167" s="330" t="str">
        <f t="shared" si="24"/>
        <v/>
      </c>
      <c r="V167" s="332" t="str">
        <f t="shared" si="25"/>
        <v/>
      </c>
      <c r="W167" s="214" t="str">
        <f t="shared" si="26"/>
        <v/>
      </c>
    </row>
    <row r="168" spans="1:23" x14ac:dyDescent="0.3">
      <c r="A168" s="325" t="s">
        <v>432</v>
      </c>
      <c r="B168" s="326" t="s">
        <v>439</v>
      </c>
      <c r="C168" s="326">
        <v>1421</v>
      </c>
      <c r="D168" s="327">
        <v>1016</v>
      </c>
      <c r="E168" s="326">
        <v>532</v>
      </c>
      <c r="F168" s="328">
        <v>37.4</v>
      </c>
      <c r="G168" s="328">
        <v>5.5</v>
      </c>
      <c r="H168" s="328">
        <v>52.4</v>
      </c>
      <c r="I168" s="328">
        <v>6.8</v>
      </c>
      <c r="J168" s="327">
        <v>475</v>
      </c>
      <c r="K168" s="328">
        <v>33.4</v>
      </c>
      <c r="L168" s="328">
        <v>5.4</v>
      </c>
      <c r="M168" s="329">
        <v>46.8</v>
      </c>
      <c r="N168" s="328">
        <v>6.8</v>
      </c>
      <c r="O168" s="330" t="str">
        <f t="shared" si="21"/>
        <v/>
      </c>
      <c r="P168" s="311" t="str">
        <f t="shared" si="22"/>
        <v/>
      </c>
      <c r="Q168" s="360" t="str">
        <f t="shared" si="23"/>
        <v/>
      </c>
      <c r="R168" s="330" t="str">
        <f t="shared" si="18"/>
        <v/>
      </c>
      <c r="S168" s="330" t="str">
        <f t="shared" si="19"/>
        <v/>
      </c>
      <c r="T168" s="330" t="str">
        <f t="shared" si="20"/>
        <v/>
      </c>
      <c r="U168" s="330" t="str">
        <f t="shared" si="24"/>
        <v/>
      </c>
      <c r="V168" s="332" t="str">
        <f t="shared" si="25"/>
        <v/>
      </c>
      <c r="W168" s="214" t="str">
        <f t="shared" si="26"/>
        <v/>
      </c>
    </row>
    <row r="169" spans="1:23" x14ac:dyDescent="0.3">
      <c r="A169" s="325" t="s">
        <v>432</v>
      </c>
      <c r="B169" s="326" t="s">
        <v>440</v>
      </c>
      <c r="C169" s="326">
        <v>7600</v>
      </c>
      <c r="D169" s="327">
        <v>7064</v>
      </c>
      <c r="E169" s="326">
        <v>5331</v>
      </c>
      <c r="F169" s="328">
        <v>70.099999999999994</v>
      </c>
      <c r="G169" s="328">
        <v>2.2000000000000002</v>
      </c>
      <c r="H169" s="328">
        <v>75.5</v>
      </c>
      <c r="I169" s="328">
        <v>2.1</v>
      </c>
      <c r="J169" s="327">
        <v>4873</v>
      </c>
      <c r="K169" s="328">
        <v>64.099999999999994</v>
      </c>
      <c r="L169" s="328">
        <v>2.2999999999999998</v>
      </c>
      <c r="M169" s="329">
        <v>69</v>
      </c>
      <c r="N169" s="328">
        <v>2.2999999999999998</v>
      </c>
      <c r="O169" s="330" t="str">
        <f t="shared" si="21"/>
        <v/>
      </c>
      <c r="P169" s="311" t="str">
        <f t="shared" si="22"/>
        <v/>
      </c>
      <c r="Q169" s="360" t="str">
        <f t="shared" si="23"/>
        <v/>
      </c>
      <c r="R169" s="330" t="str">
        <f t="shared" si="18"/>
        <v/>
      </c>
      <c r="S169" s="330" t="str">
        <f t="shared" si="19"/>
        <v/>
      </c>
      <c r="T169" s="330" t="str">
        <f t="shared" si="20"/>
        <v/>
      </c>
      <c r="U169" s="330" t="str">
        <f t="shared" si="24"/>
        <v/>
      </c>
      <c r="V169" s="332" t="str">
        <f t="shared" si="25"/>
        <v/>
      </c>
      <c r="W169" s="214" t="str">
        <f t="shared" si="26"/>
        <v/>
      </c>
    </row>
    <row r="170" spans="1:23" x14ac:dyDescent="0.3">
      <c r="A170" s="325" t="s">
        <v>432</v>
      </c>
      <c r="B170" s="326" t="s">
        <v>441</v>
      </c>
      <c r="C170" s="326">
        <v>1382</v>
      </c>
      <c r="D170" s="327">
        <v>1317</v>
      </c>
      <c r="E170" s="326">
        <v>895</v>
      </c>
      <c r="F170" s="328">
        <v>64.8</v>
      </c>
      <c r="G170" s="328">
        <v>5.0999999999999996</v>
      </c>
      <c r="H170" s="328">
        <v>67.900000000000006</v>
      </c>
      <c r="I170" s="328">
        <v>5.0999999999999996</v>
      </c>
      <c r="J170" s="327">
        <v>839</v>
      </c>
      <c r="K170" s="328">
        <v>60.7</v>
      </c>
      <c r="L170" s="328">
        <v>5.2</v>
      </c>
      <c r="M170" s="329">
        <v>63.7</v>
      </c>
      <c r="N170" s="328">
        <v>5.2</v>
      </c>
      <c r="O170" s="330" t="str">
        <f t="shared" si="21"/>
        <v/>
      </c>
      <c r="P170" s="311" t="str">
        <f t="shared" si="22"/>
        <v/>
      </c>
      <c r="Q170" s="360" t="str">
        <f t="shared" si="23"/>
        <v/>
      </c>
      <c r="R170" s="330" t="str">
        <f t="shared" si="18"/>
        <v/>
      </c>
      <c r="S170" s="330" t="str">
        <f t="shared" si="19"/>
        <v/>
      </c>
      <c r="T170" s="330" t="str">
        <f t="shared" si="20"/>
        <v/>
      </c>
      <c r="U170" s="330" t="str">
        <f t="shared" si="24"/>
        <v/>
      </c>
      <c r="V170" s="332" t="str">
        <f t="shared" si="25"/>
        <v/>
      </c>
      <c r="W170" s="214" t="str">
        <f t="shared" si="26"/>
        <v/>
      </c>
    </row>
    <row r="171" spans="1:23" x14ac:dyDescent="0.3">
      <c r="A171" s="325" t="s">
        <v>432</v>
      </c>
      <c r="B171" s="326" t="s">
        <v>442</v>
      </c>
      <c r="C171" s="326">
        <v>652</v>
      </c>
      <c r="D171" s="327">
        <v>461</v>
      </c>
      <c r="E171" s="326">
        <v>340</v>
      </c>
      <c r="F171" s="328">
        <v>52.2</v>
      </c>
      <c r="G171" s="328">
        <v>7.9</v>
      </c>
      <c r="H171" s="328">
        <v>73.8</v>
      </c>
      <c r="I171" s="328">
        <v>8.3000000000000007</v>
      </c>
      <c r="J171" s="327">
        <v>322</v>
      </c>
      <c r="K171" s="328">
        <v>49.4</v>
      </c>
      <c r="L171" s="328">
        <v>7.9</v>
      </c>
      <c r="M171" s="329">
        <v>69.900000000000006</v>
      </c>
      <c r="N171" s="328">
        <v>8.6999999999999993</v>
      </c>
      <c r="O171" s="330" t="str">
        <f t="shared" si="21"/>
        <v/>
      </c>
      <c r="P171" s="311" t="str">
        <f t="shared" si="22"/>
        <v/>
      </c>
      <c r="Q171" s="360" t="str">
        <f t="shared" si="23"/>
        <v/>
      </c>
      <c r="R171" s="330" t="str">
        <f t="shared" si="18"/>
        <v/>
      </c>
      <c r="S171" s="330" t="str">
        <f t="shared" si="19"/>
        <v/>
      </c>
      <c r="T171" s="330" t="str">
        <f t="shared" si="20"/>
        <v/>
      </c>
      <c r="U171" s="330" t="str">
        <f t="shared" si="24"/>
        <v/>
      </c>
      <c r="V171" s="332" t="str">
        <f t="shared" si="25"/>
        <v/>
      </c>
      <c r="W171" s="214" t="str">
        <f t="shared" si="26"/>
        <v/>
      </c>
    </row>
    <row r="172" spans="1:23" x14ac:dyDescent="0.3">
      <c r="A172" s="325" t="s">
        <v>458</v>
      </c>
      <c r="B172" s="326" t="s">
        <v>431</v>
      </c>
      <c r="C172" s="326">
        <v>5096</v>
      </c>
      <c r="D172" s="327">
        <v>4921</v>
      </c>
      <c r="E172" s="326">
        <v>3412</v>
      </c>
      <c r="F172" s="328">
        <v>67</v>
      </c>
      <c r="G172" s="328">
        <v>2.7</v>
      </c>
      <c r="H172" s="328">
        <v>69.3</v>
      </c>
      <c r="I172" s="328">
        <v>2.7</v>
      </c>
      <c r="J172" s="327">
        <v>3002</v>
      </c>
      <c r="K172" s="328">
        <v>58.9</v>
      </c>
      <c r="L172" s="328">
        <v>2.8</v>
      </c>
      <c r="M172" s="329">
        <v>61</v>
      </c>
      <c r="N172" s="328">
        <v>2.8</v>
      </c>
      <c r="O172" s="330">
        <f t="shared" si="21"/>
        <v>62</v>
      </c>
      <c r="P172" s="311">
        <f t="shared" si="22"/>
        <v>0.56019656019656017</v>
      </c>
      <c r="Q172" s="360">
        <f t="shared" si="23"/>
        <v>0.90354283902670995</v>
      </c>
      <c r="R172" s="330">
        <f t="shared" si="18"/>
        <v>60.2</v>
      </c>
      <c r="S172" s="330">
        <f t="shared" si="19"/>
        <v>57.6</v>
      </c>
      <c r="T172" s="330">
        <f t="shared" si="20"/>
        <v>44</v>
      </c>
      <c r="U172" s="330">
        <f t="shared" si="24"/>
        <v>59.9</v>
      </c>
      <c r="V172" s="332">
        <f t="shared" si="25"/>
        <v>5.9803439803439828E-2</v>
      </c>
      <c r="W172" s="214" t="str">
        <f t="shared" si="26"/>
        <v>Indiana</v>
      </c>
    </row>
    <row r="173" spans="1:23" x14ac:dyDescent="0.3">
      <c r="A173" s="325" t="s">
        <v>432</v>
      </c>
      <c r="B173" s="326" t="s">
        <v>433</v>
      </c>
      <c r="C173" s="326">
        <v>2463</v>
      </c>
      <c r="D173" s="327">
        <v>2375</v>
      </c>
      <c r="E173" s="326">
        <v>1632</v>
      </c>
      <c r="F173" s="328">
        <v>66.2</v>
      </c>
      <c r="G173" s="328">
        <v>3.9</v>
      </c>
      <c r="H173" s="328">
        <v>68.7</v>
      </c>
      <c r="I173" s="328">
        <v>3.9</v>
      </c>
      <c r="J173" s="327">
        <v>1408</v>
      </c>
      <c r="K173" s="328">
        <v>57.2</v>
      </c>
      <c r="L173" s="328">
        <v>4.0999999999999996</v>
      </c>
      <c r="M173" s="329">
        <v>59.3</v>
      </c>
      <c r="N173" s="328">
        <v>4.0999999999999996</v>
      </c>
      <c r="O173" s="330" t="str">
        <f t="shared" si="21"/>
        <v/>
      </c>
      <c r="P173" s="311" t="str">
        <f t="shared" si="22"/>
        <v/>
      </c>
      <c r="Q173" s="360" t="str">
        <f t="shared" si="23"/>
        <v/>
      </c>
      <c r="R173" s="330" t="str">
        <f t="shared" si="18"/>
        <v/>
      </c>
      <c r="S173" s="330" t="str">
        <f t="shared" si="19"/>
        <v/>
      </c>
      <c r="T173" s="330" t="str">
        <f t="shared" si="20"/>
        <v/>
      </c>
      <c r="U173" s="330" t="str">
        <f t="shared" si="24"/>
        <v/>
      </c>
      <c r="V173" s="332" t="str">
        <f t="shared" si="25"/>
        <v/>
      </c>
      <c r="W173" s="214" t="str">
        <f t="shared" si="26"/>
        <v/>
      </c>
    </row>
    <row r="174" spans="1:23" x14ac:dyDescent="0.3">
      <c r="A174" s="325" t="s">
        <v>432</v>
      </c>
      <c r="B174" s="326" t="s">
        <v>434</v>
      </c>
      <c r="C174" s="326">
        <v>2633</v>
      </c>
      <c r="D174" s="327">
        <v>2546</v>
      </c>
      <c r="E174" s="326">
        <v>1781</v>
      </c>
      <c r="F174" s="328">
        <v>67.599999999999994</v>
      </c>
      <c r="G174" s="328">
        <v>3.7</v>
      </c>
      <c r="H174" s="328">
        <v>69.900000000000006</v>
      </c>
      <c r="I174" s="328">
        <v>3.7</v>
      </c>
      <c r="J174" s="327">
        <v>1594</v>
      </c>
      <c r="K174" s="328">
        <v>60.5</v>
      </c>
      <c r="L174" s="328">
        <v>3.9</v>
      </c>
      <c r="M174" s="329">
        <v>62.6</v>
      </c>
      <c r="N174" s="328">
        <v>3.9</v>
      </c>
      <c r="O174" s="330" t="str">
        <f t="shared" si="21"/>
        <v/>
      </c>
      <c r="P174" s="311" t="str">
        <f t="shared" si="22"/>
        <v/>
      </c>
      <c r="Q174" s="360" t="str">
        <f t="shared" si="23"/>
        <v/>
      </c>
      <c r="R174" s="330" t="str">
        <f t="shared" si="18"/>
        <v/>
      </c>
      <c r="S174" s="330" t="str">
        <f t="shared" si="19"/>
        <v/>
      </c>
      <c r="T174" s="330" t="str">
        <f t="shared" si="20"/>
        <v/>
      </c>
      <c r="U174" s="330" t="str">
        <f t="shared" si="24"/>
        <v/>
      </c>
      <c r="V174" s="332" t="str">
        <f t="shared" si="25"/>
        <v/>
      </c>
      <c r="W174" s="214" t="str">
        <f t="shared" si="26"/>
        <v/>
      </c>
    </row>
    <row r="175" spans="1:23" x14ac:dyDescent="0.3">
      <c r="A175" s="325" t="s">
        <v>432</v>
      </c>
      <c r="B175" s="326" t="s">
        <v>435</v>
      </c>
      <c r="C175" s="326">
        <v>4318</v>
      </c>
      <c r="D175" s="327">
        <v>4219</v>
      </c>
      <c r="E175" s="326">
        <v>2967</v>
      </c>
      <c r="F175" s="328">
        <v>68.7</v>
      </c>
      <c r="G175" s="328">
        <v>2.9</v>
      </c>
      <c r="H175" s="328">
        <v>70.3</v>
      </c>
      <c r="I175" s="328">
        <v>2.9</v>
      </c>
      <c r="J175" s="327">
        <v>2601</v>
      </c>
      <c r="K175" s="328">
        <v>60.2</v>
      </c>
      <c r="L175" s="328">
        <v>3</v>
      </c>
      <c r="M175" s="329">
        <v>61.7</v>
      </c>
      <c r="N175" s="328">
        <v>3.1</v>
      </c>
      <c r="O175" s="330" t="str">
        <f t="shared" si="21"/>
        <v/>
      </c>
      <c r="P175" s="311" t="str">
        <f t="shared" si="22"/>
        <v/>
      </c>
      <c r="Q175" s="360" t="str">
        <f t="shared" si="23"/>
        <v/>
      </c>
      <c r="R175" s="330" t="str">
        <f t="shared" si="18"/>
        <v/>
      </c>
      <c r="S175" s="330" t="str">
        <f t="shared" si="19"/>
        <v/>
      </c>
      <c r="T175" s="330" t="str">
        <f t="shared" si="20"/>
        <v/>
      </c>
      <c r="U175" s="330" t="str">
        <f t="shared" si="24"/>
        <v/>
      </c>
      <c r="V175" s="332" t="str">
        <f t="shared" si="25"/>
        <v/>
      </c>
      <c r="W175" s="214" t="str">
        <f t="shared" si="26"/>
        <v/>
      </c>
    </row>
    <row r="176" spans="1:23" x14ac:dyDescent="0.3">
      <c r="A176" s="325" t="s">
        <v>432</v>
      </c>
      <c r="B176" s="326" t="s">
        <v>436</v>
      </c>
      <c r="C176" s="326">
        <v>4122</v>
      </c>
      <c r="D176" s="327">
        <v>4107</v>
      </c>
      <c r="E176" s="326">
        <v>2904</v>
      </c>
      <c r="F176" s="328">
        <v>70.5</v>
      </c>
      <c r="G176" s="328">
        <v>2.9</v>
      </c>
      <c r="H176" s="328">
        <v>70.7</v>
      </c>
      <c r="I176" s="328">
        <v>2.9</v>
      </c>
      <c r="J176" s="327">
        <v>2546</v>
      </c>
      <c r="K176" s="328">
        <v>61.8</v>
      </c>
      <c r="L176" s="328">
        <v>3.1</v>
      </c>
      <c r="M176" s="329">
        <v>62</v>
      </c>
      <c r="N176" s="328">
        <v>3.1</v>
      </c>
      <c r="O176" s="330" t="str">
        <f t="shared" si="21"/>
        <v/>
      </c>
      <c r="P176" s="311" t="str">
        <f t="shared" si="22"/>
        <v/>
      </c>
      <c r="Q176" s="360" t="str">
        <f t="shared" si="23"/>
        <v/>
      </c>
      <c r="R176" s="330" t="str">
        <f t="shared" si="18"/>
        <v/>
      </c>
      <c r="S176" s="330" t="str">
        <f t="shared" si="19"/>
        <v/>
      </c>
      <c r="T176" s="330" t="str">
        <f t="shared" si="20"/>
        <v/>
      </c>
      <c r="U176" s="330" t="str">
        <f t="shared" si="24"/>
        <v/>
      </c>
      <c r="V176" s="332" t="str">
        <f t="shared" si="25"/>
        <v/>
      </c>
      <c r="W176" s="214" t="str">
        <f t="shared" si="26"/>
        <v/>
      </c>
    </row>
    <row r="177" spans="1:23" x14ac:dyDescent="0.3">
      <c r="A177" s="325" t="s">
        <v>432</v>
      </c>
      <c r="B177" s="326" t="s">
        <v>437</v>
      </c>
      <c r="C177" s="326">
        <v>473</v>
      </c>
      <c r="D177" s="327">
        <v>467</v>
      </c>
      <c r="E177" s="326">
        <v>306</v>
      </c>
      <c r="F177" s="328">
        <v>64.7</v>
      </c>
      <c r="G177" s="328">
        <v>8.6</v>
      </c>
      <c r="H177" s="328">
        <v>65.5</v>
      </c>
      <c r="I177" s="328">
        <v>8.6</v>
      </c>
      <c r="J177" s="327">
        <v>281</v>
      </c>
      <c r="K177" s="328">
        <v>59.5</v>
      </c>
      <c r="L177" s="328">
        <v>8.8000000000000007</v>
      </c>
      <c r="M177" s="329">
        <v>60.2</v>
      </c>
      <c r="N177" s="328">
        <v>8.8000000000000007</v>
      </c>
      <c r="O177" s="330" t="str">
        <f t="shared" si="21"/>
        <v/>
      </c>
      <c r="P177" s="311" t="str">
        <f t="shared" si="22"/>
        <v/>
      </c>
      <c r="Q177" s="360" t="str">
        <f t="shared" si="23"/>
        <v/>
      </c>
      <c r="R177" s="330" t="str">
        <f t="shared" si="18"/>
        <v/>
      </c>
      <c r="S177" s="330" t="str">
        <f t="shared" si="19"/>
        <v/>
      </c>
      <c r="T177" s="330" t="str">
        <f t="shared" si="20"/>
        <v/>
      </c>
      <c r="U177" s="330" t="str">
        <f t="shared" si="24"/>
        <v/>
      </c>
      <c r="V177" s="332" t="str">
        <f t="shared" si="25"/>
        <v/>
      </c>
      <c r="W177" s="214" t="str">
        <f t="shared" si="26"/>
        <v/>
      </c>
    </row>
    <row r="178" spans="1:23" x14ac:dyDescent="0.3">
      <c r="A178" s="325" t="s">
        <v>432</v>
      </c>
      <c r="B178" s="326" t="s">
        <v>438</v>
      </c>
      <c r="C178" s="326">
        <v>178</v>
      </c>
      <c r="D178" s="327">
        <v>114</v>
      </c>
      <c r="E178" s="326">
        <v>76</v>
      </c>
      <c r="F178" s="328">
        <v>42.5</v>
      </c>
      <c r="G178" s="328">
        <v>14.9</v>
      </c>
      <c r="H178" s="328">
        <v>66.099999999999994</v>
      </c>
      <c r="I178" s="328">
        <v>17.8</v>
      </c>
      <c r="J178" s="327">
        <v>68</v>
      </c>
      <c r="K178" s="328">
        <v>38.5</v>
      </c>
      <c r="L178" s="328">
        <v>14.7</v>
      </c>
      <c r="M178" s="329">
        <v>59.9</v>
      </c>
      <c r="N178" s="328">
        <v>18.399999999999999</v>
      </c>
      <c r="O178" s="330" t="str">
        <f t="shared" si="21"/>
        <v/>
      </c>
      <c r="P178" s="311" t="str">
        <f t="shared" si="22"/>
        <v/>
      </c>
      <c r="Q178" s="360" t="str">
        <f t="shared" si="23"/>
        <v/>
      </c>
      <c r="R178" s="330" t="str">
        <f t="shared" si="18"/>
        <v/>
      </c>
      <c r="S178" s="330" t="str">
        <f t="shared" si="19"/>
        <v/>
      </c>
      <c r="T178" s="330" t="str">
        <f t="shared" si="20"/>
        <v/>
      </c>
      <c r="U178" s="330" t="str">
        <f t="shared" si="24"/>
        <v/>
      </c>
      <c r="V178" s="332" t="str">
        <f t="shared" si="25"/>
        <v/>
      </c>
      <c r="W178" s="214" t="str">
        <f t="shared" si="26"/>
        <v/>
      </c>
    </row>
    <row r="179" spans="1:23" x14ac:dyDescent="0.3">
      <c r="A179" s="325" t="s">
        <v>432</v>
      </c>
      <c r="B179" s="326" t="s">
        <v>439</v>
      </c>
      <c r="C179" s="326">
        <v>225</v>
      </c>
      <c r="D179" s="327">
        <v>135</v>
      </c>
      <c r="E179" s="326">
        <v>72</v>
      </c>
      <c r="F179" s="328">
        <v>32.1</v>
      </c>
      <c r="G179" s="328">
        <v>13.3</v>
      </c>
      <c r="H179" s="328">
        <v>53.5</v>
      </c>
      <c r="I179" s="328">
        <v>18.3</v>
      </c>
      <c r="J179" s="327">
        <v>60</v>
      </c>
      <c r="K179" s="328">
        <v>26.4</v>
      </c>
      <c r="L179" s="328">
        <v>12.6</v>
      </c>
      <c r="M179" s="329">
        <v>44</v>
      </c>
      <c r="N179" s="328">
        <v>18.2</v>
      </c>
      <c r="O179" s="330" t="str">
        <f t="shared" si="21"/>
        <v/>
      </c>
      <c r="P179" s="311" t="str">
        <f t="shared" si="22"/>
        <v/>
      </c>
      <c r="Q179" s="360" t="str">
        <f t="shared" si="23"/>
        <v/>
      </c>
      <c r="R179" s="330" t="str">
        <f t="shared" si="18"/>
        <v/>
      </c>
      <c r="S179" s="330" t="str">
        <f t="shared" si="19"/>
        <v/>
      </c>
      <c r="T179" s="330" t="str">
        <f t="shared" si="20"/>
        <v/>
      </c>
      <c r="U179" s="330" t="str">
        <f t="shared" si="24"/>
        <v/>
      </c>
      <c r="V179" s="332" t="str">
        <f t="shared" si="25"/>
        <v/>
      </c>
      <c r="W179" s="214" t="str">
        <f t="shared" si="26"/>
        <v/>
      </c>
    </row>
    <row r="180" spans="1:23" x14ac:dyDescent="0.3">
      <c r="A180" s="325" t="s">
        <v>432</v>
      </c>
      <c r="B180" s="326" t="s">
        <v>440</v>
      </c>
      <c r="C180" s="326">
        <v>4420</v>
      </c>
      <c r="D180" s="327">
        <v>4315</v>
      </c>
      <c r="E180" s="326">
        <v>3010</v>
      </c>
      <c r="F180" s="328">
        <v>68.099999999999994</v>
      </c>
      <c r="G180" s="328">
        <v>2.9</v>
      </c>
      <c r="H180" s="328">
        <v>69.8</v>
      </c>
      <c r="I180" s="328">
        <v>2.9</v>
      </c>
      <c r="J180" s="327">
        <v>2632</v>
      </c>
      <c r="K180" s="328">
        <v>59.5</v>
      </c>
      <c r="L180" s="328">
        <v>3</v>
      </c>
      <c r="M180" s="329">
        <v>61</v>
      </c>
      <c r="N180" s="328">
        <v>3</v>
      </c>
      <c r="O180" s="330" t="str">
        <f t="shared" si="21"/>
        <v/>
      </c>
      <c r="P180" s="311" t="str">
        <f t="shared" si="22"/>
        <v/>
      </c>
      <c r="Q180" s="360" t="str">
        <f t="shared" si="23"/>
        <v/>
      </c>
      <c r="R180" s="330" t="str">
        <f t="shared" si="18"/>
        <v/>
      </c>
      <c r="S180" s="330" t="str">
        <f t="shared" si="19"/>
        <v/>
      </c>
      <c r="T180" s="330" t="str">
        <f t="shared" si="20"/>
        <v/>
      </c>
      <c r="U180" s="330" t="str">
        <f t="shared" si="24"/>
        <v/>
      </c>
      <c r="V180" s="332" t="str">
        <f t="shared" si="25"/>
        <v/>
      </c>
      <c r="W180" s="214" t="str">
        <f t="shared" si="26"/>
        <v/>
      </c>
    </row>
    <row r="181" spans="1:23" x14ac:dyDescent="0.3">
      <c r="A181" s="325" t="s">
        <v>432</v>
      </c>
      <c r="B181" s="326" t="s">
        <v>441</v>
      </c>
      <c r="C181" s="326">
        <v>532</v>
      </c>
      <c r="D181" s="327">
        <v>520</v>
      </c>
      <c r="E181" s="326">
        <v>333</v>
      </c>
      <c r="F181" s="328">
        <v>62.7</v>
      </c>
      <c r="G181" s="328">
        <v>8.1999999999999993</v>
      </c>
      <c r="H181" s="328">
        <v>64.2</v>
      </c>
      <c r="I181" s="328">
        <v>8.1999999999999993</v>
      </c>
      <c r="J181" s="327">
        <v>299</v>
      </c>
      <c r="K181" s="328">
        <v>56.3</v>
      </c>
      <c r="L181" s="328">
        <v>8.4</v>
      </c>
      <c r="M181" s="329">
        <v>57.6</v>
      </c>
      <c r="N181" s="328">
        <v>8.5</v>
      </c>
      <c r="O181" s="330" t="str">
        <f t="shared" si="21"/>
        <v/>
      </c>
      <c r="P181" s="311" t="str">
        <f t="shared" si="22"/>
        <v/>
      </c>
      <c r="Q181" s="360" t="str">
        <f t="shared" si="23"/>
        <v/>
      </c>
      <c r="R181" s="330" t="str">
        <f t="shared" si="18"/>
        <v/>
      </c>
      <c r="S181" s="330" t="str">
        <f t="shared" si="19"/>
        <v/>
      </c>
      <c r="T181" s="330" t="str">
        <f t="shared" si="20"/>
        <v/>
      </c>
      <c r="U181" s="330" t="str">
        <f t="shared" si="24"/>
        <v/>
      </c>
      <c r="V181" s="332" t="str">
        <f t="shared" si="25"/>
        <v/>
      </c>
      <c r="W181" s="214" t="str">
        <f t="shared" si="26"/>
        <v/>
      </c>
    </row>
    <row r="182" spans="1:23" x14ac:dyDescent="0.3">
      <c r="A182" s="325" t="s">
        <v>432</v>
      </c>
      <c r="B182" s="326" t="s">
        <v>442</v>
      </c>
      <c r="C182" s="326">
        <v>189</v>
      </c>
      <c r="D182" s="327">
        <v>125</v>
      </c>
      <c r="E182" s="326">
        <v>76</v>
      </c>
      <c r="F182" s="328">
        <v>40</v>
      </c>
      <c r="G182" s="328">
        <v>14.4</v>
      </c>
      <c r="H182" s="328">
        <v>60.3</v>
      </c>
      <c r="I182" s="328">
        <v>17.600000000000001</v>
      </c>
      <c r="J182" s="327">
        <v>68</v>
      </c>
      <c r="K182" s="328">
        <v>36.299999999999997</v>
      </c>
      <c r="L182" s="328">
        <v>14.1</v>
      </c>
      <c r="M182" s="329">
        <v>54.7</v>
      </c>
      <c r="N182" s="328">
        <v>17.899999999999999</v>
      </c>
      <c r="O182" s="330" t="str">
        <f t="shared" si="21"/>
        <v/>
      </c>
      <c r="P182" s="311" t="str">
        <f t="shared" si="22"/>
        <v/>
      </c>
      <c r="Q182" s="360" t="str">
        <f t="shared" si="23"/>
        <v/>
      </c>
      <c r="R182" s="330" t="str">
        <f t="shared" si="18"/>
        <v/>
      </c>
      <c r="S182" s="330" t="str">
        <f t="shared" si="19"/>
        <v/>
      </c>
      <c r="T182" s="330" t="str">
        <f t="shared" si="20"/>
        <v/>
      </c>
      <c r="U182" s="330" t="str">
        <f t="shared" si="24"/>
        <v/>
      </c>
      <c r="V182" s="332" t="str">
        <f t="shared" si="25"/>
        <v/>
      </c>
      <c r="W182" s="214" t="str">
        <f t="shared" si="26"/>
        <v/>
      </c>
    </row>
    <row r="183" spans="1:23" x14ac:dyDescent="0.3">
      <c r="A183" s="325" t="s">
        <v>459</v>
      </c>
      <c r="B183" s="326" t="s">
        <v>431</v>
      </c>
      <c r="C183" s="326">
        <v>2361</v>
      </c>
      <c r="D183" s="327">
        <v>2293</v>
      </c>
      <c r="E183" s="326">
        <v>1742</v>
      </c>
      <c r="F183" s="328">
        <v>73.8</v>
      </c>
      <c r="G183" s="328">
        <v>3.1</v>
      </c>
      <c r="H183" s="328">
        <v>76</v>
      </c>
      <c r="I183" s="328">
        <v>3</v>
      </c>
      <c r="J183" s="327">
        <v>1618</v>
      </c>
      <c r="K183" s="328">
        <v>68.5</v>
      </c>
      <c r="L183" s="328">
        <v>3.2</v>
      </c>
      <c r="M183" s="329">
        <v>70.5</v>
      </c>
      <c r="N183" s="328">
        <v>3.2</v>
      </c>
      <c r="O183" s="330">
        <f t="shared" si="21"/>
        <v>73</v>
      </c>
      <c r="P183" s="311">
        <f t="shared" si="22"/>
        <v>0.50205761316872433</v>
      </c>
      <c r="Q183" s="360">
        <f t="shared" si="23"/>
        <v>0.68775015502564973</v>
      </c>
      <c r="R183" s="330">
        <f t="shared" si="18"/>
        <v>46.2</v>
      </c>
      <c r="S183" s="330">
        <f t="shared" si="19"/>
        <v>54.2</v>
      </c>
      <c r="T183" s="330">
        <f t="shared" si="20"/>
        <v>44.2</v>
      </c>
      <c r="U183" s="330" t="str">
        <f t="shared" si="24"/>
        <v>B</v>
      </c>
      <c r="V183" s="332">
        <f t="shared" si="25"/>
        <v>0.22794238683127566</v>
      </c>
      <c r="W183" s="214" t="str">
        <f t="shared" si="26"/>
        <v>Iowa</v>
      </c>
    </row>
    <row r="184" spans="1:23" x14ac:dyDescent="0.3">
      <c r="A184" s="325" t="s">
        <v>432</v>
      </c>
      <c r="B184" s="326" t="s">
        <v>433</v>
      </c>
      <c r="C184" s="326">
        <v>1167</v>
      </c>
      <c r="D184" s="327">
        <v>1133</v>
      </c>
      <c r="E184" s="326">
        <v>853</v>
      </c>
      <c r="F184" s="328">
        <v>73.2</v>
      </c>
      <c r="G184" s="328">
        <v>4.4000000000000004</v>
      </c>
      <c r="H184" s="328">
        <v>75.3</v>
      </c>
      <c r="I184" s="328">
        <v>4.3</v>
      </c>
      <c r="J184" s="327">
        <v>785</v>
      </c>
      <c r="K184" s="328">
        <v>67.3</v>
      </c>
      <c r="L184" s="328">
        <v>4.5999999999999996</v>
      </c>
      <c r="M184" s="329">
        <v>69.2</v>
      </c>
      <c r="N184" s="328">
        <v>4.5999999999999996</v>
      </c>
      <c r="O184" s="330" t="str">
        <f t="shared" si="21"/>
        <v/>
      </c>
      <c r="P184" s="311" t="str">
        <f t="shared" si="22"/>
        <v/>
      </c>
      <c r="Q184" s="360" t="str">
        <f t="shared" si="23"/>
        <v/>
      </c>
      <c r="R184" s="330" t="str">
        <f t="shared" si="18"/>
        <v/>
      </c>
      <c r="S184" s="330" t="str">
        <f t="shared" si="19"/>
        <v/>
      </c>
      <c r="T184" s="330" t="str">
        <f t="shared" si="20"/>
        <v/>
      </c>
      <c r="U184" s="330" t="str">
        <f t="shared" si="24"/>
        <v/>
      </c>
      <c r="V184" s="332" t="str">
        <f t="shared" si="25"/>
        <v/>
      </c>
      <c r="W184" s="214" t="str">
        <f t="shared" si="26"/>
        <v/>
      </c>
    </row>
    <row r="185" spans="1:23" x14ac:dyDescent="0.3">
      <c r="A185" s="325" t="s">
        <v>432</v>
      </c>
      <c r="B185" s="326" t="s">
        <v>434</v>
      </c>
      <c r="C185" s="326">
        <v>1194</v>
      </c>
      <c r="D185" s="327">
        <v>1160</v>
      </c>
      <c r="E185" s="326">
        <v>888</v>
      </c>
      <c r="F185" s="328">
        <v>74.400000000000006</v>
      </c>
      <c r="G185" s="328">
        <v>4.3</v>
      </c>
      <c r="H185" s="328">
        <v>76.599999999999994</v>
      </c>
      <c r="I185" s="328">
        <v>4.2</v>
      </c>
      <c r="J185" s="327">
        <v>833</v>
      </c>
      <c r="K185" s="328">
        <v>69.7</v>
      </c>
      <c r="L185" s="328">
        <v>4.5</v>
      </c>
      <c r="M185" s="329">
        <v>71.8</v>
      </c>
      <c r="N185" s="328">
        <v>4.5</v>
      </c>
      <c r="O185" s="330" t="str">
        <f t="shared" si="21"/>
        <v/>
      </c>
      <c r="P185" s="311" t="str">
        <f t="shared" si="22"/>
        <v/>
      </c>
      <c r="Q185" s="360" t="str">
        <f t="shared" si="23"/>
        <v/>
      </c>
      <c r="R185" s="330" t="str">
        <f t="shared" si="18"/>
        <v/>
      </c>
      <c r="S185" s="330" t="str">
        <f t="shared" si="19"/>
        <v/>
      </c>
      <c r="T185" s="330" t="str">
        <f t="shared" si="20"/>
        <v/>
      </c>
      <c r="U185" s="330" t="str">
        <f t="shared" si="24"/>
        <v/>
      </c>
      <c r="V185" s="332" t="str">
        <f t="shared" si="25"/>
        <v/>
      </c>
      <c r="W185" s="214" t="str">
        <f t="shared" si="26"/>
        <v/>
      </c>
    </row>
    <row r="186" spans="1:23" x14ac:dyDescent="0.3">
      <c r="A186" s="325" t="s">
        <v>432</v>
      </c>
      <c r="B186" s="326" t="s">
        <v>435</v>
      </c>
      <c r="C186" s="326">
        <v>2160</v>
      </c>
      <c r="D186" s="327">
        <v>2125</v>
      </c>
      <c r="E186" s="326">
        <v>1630</v>
      </c>
      <c r="F186" s="328">
        <v>75.400000000000006</v>
      </c>
      <c r="G186" s="328">
        <v>3.1</v>
      </c>
      <c r="H186" s="328">
        <v>76.7</v>
      </c>
      <c r="I186" s="328">
        <v>3.1</v>
      </c>
      <c r="J186" s="327">
        <v>1521</v>
      </c>
      <c r="K186" s="328">
        <v>70.400000000000006</v>
      </c>
      <c r="L186" s="328">
        <v>3.3</v>
      </c>
      <c r="M186" s="329">
        <v>71.5</v>
      </c>
      <c r="N186" s="328">
        <v>3.3</v>
      </c>
      <c r="O186" s="330" t="str">
        <f t="shared" si="21"/>
        <v/>
      </c>
      <c r="P186" s="311" t="str">
        <f t="shared" si="22"/>
        <v/>
      </c>
      <c r="Q186" s="360" t="str">
        <f t="shared" si="23"/>
        <v/>
      </c>
      <c r="R186" s="330" t="str">
        <f t="shared" si="18"/>
        <v/>
      </c>
      <c r="S186" s="330" t="str">
        <f t="shared" si="19"/>
        <v/>
      </c>
      <c r="T186" s="330" t="str">
        <f t="shared" si="20"/>
        <v/>
      </c>
      <c r="U186" s="330" t="str">
        <f t="shared" si="24"/>
        <v/>
      </c>
      <c r="V186" s="332" t="str">
        <f t="shared" si="25"/>
        <v/>
      </c>
      <c r="W186" s="214" t="str">
        <f t="shared" si="26"/>
        <v/>
      </c>
    </row>
    <row r="187" spans="1:23" x14ac:dyDescent="0.3">
      <c r="A187" s="325" t="s">
        <v>432</v>
      </c>
      <c r="B187" s="326" t="s">
        <v>436</v>
      </c>
      <c r="C187" s="326">
        <v>2068</v>
      </c>
      <c r="D187" s="327">
        <v>2050</v>
      </c>
      <c r="E187" s="326">
        <v>1603</v>
      </c>
      <c r="F187" s="328">
        <v>77.5</v>
      </c>
      <c r="G187" s="328">
        <v>3.1</v>
      </c>
      <c r="H187" s="328">
        <v>78.2</v>
      </c>
      <c r="I187" s="328">
        <v>3.1</v>
      </c>
      <c r="J187" s="327">
        <v>1496</v>
      </c>
      <c r="K187" s="328">
        <v>72.3</v>
      </c>
      <c r="L187" s="328">
        <v>3.3</v>
      </c>
      <c r="M187" s="329">
        <v>73</v>
      </c>
      <c r="N187" s="328">
        <v>3.3</v>
      </c>
      <c r="O187" s="330" t="str">
        <f t="shared" si="21"/>
        <v/>
      </c>
      <c r="P187" s="311" t="str">
        <f t="shared" si="22"/>
        <v/>
      </c>
      <c r="Q187" s="360" t="str">
        <f t="shared" si="23"/>
        <v/>
      </c>
      <c r="R187" s="330" t="str">
        <f t="shared" si="18"/>
        <v/>
      </c>
      <c r="S187" s="330" t="str">
        <f t="shared" si="19"/>
        <v/>
      </c>
      <c r="T187" s="330" t="str">
        <f t="shared" si="20"/>
        <v/>
      </c>
      <c r="U187" s="330" t="str">
        <f t="shared" si="24"/>
        <v/>
      </c>
      <c r="V187" s="332" t="str">
        <f t="shared" si="25"/>
        <v/>
      </c>
      <c r="W187" s="214" t="str">
        <f t="shared" si="26"/>
        <v/>
      </c>
    </row>
    <row r="188" spans="1:23" x14ac:dyDescent="0.3">
      <c r="A188" s="325" t="s">
        <v>432</v>
      </c>
      <c r="B188" s="326" t="s">
        <v>437</v>
      </c>
      <c r="C188" s="326">
        <v>95</v>
      </c>
      <c r="D188" s="327">
        <v>87</v>
      </c>
      <c r="E188" s="326">
        <v>55</v>
      </c>
      <c r="F188" s="328">
        <v>58.6</v>
      </c>
      <c r="G188" s="328">
        <v>16.399999999999999</v>
      </c>
      <c r="H188" s="328">
        <v>63.5</v>
      </c>
      <c r="I188" s="328">
        <v>16.600000000000001</v>
      </c>
      <c r="J188" s="327">
        <v>40</v>
      </c>
      <c r="K188" s="328">
        <v>42.6</v>
      </c>
      <c r="L188" s="328">
        <v>16.399999999999999</v>
      </c>
      <c r="M188" s="329">
        <v>46.2</v>
      </c>
      <c r="N188" s="328">
        <v>17.2</v>
      </c>
      <c r="O188" s="330" t="str">
        <f t="shared" si="21"/>
        <v/>
      </c>
      <c r="P188" s="311" t="str">
        <f t="shared" si="22"/>
        <v/>
      </c>
      <c r="Q188" s="360" t="str">
        <f t="shared" si="23"/>
        <v/>
      </c>
      <c r="R188" s="330" t="str">
        <f t="shared" si="18"/>
        <v/>
      </c>
      <c r="S188" s="330" t="str">
        <f t="shared" si="19"/>
        <v/>
      </c>
      <c r="T188" s="330" t="str">
        <f t="shared" si="20"/>
        <v/>
      </c>
      <c r="U188" s="330" t="str">
        <f t="shared" si="24"/>
        <v/>
      </c>
      <c r="V188" s="332" t="str">
        <f t="shared" si="25"/>
        <v/>
      </c>
      <c r="W188" s="214" t="str">
        <f t="shared" si="26"/>
        <v/>
      </c>
    </row>
    <row r="189" spans="1:23" x14ac:dyDescent="0.3">
      <c r="A189" s="325" t="s">
        <v>432</v>
      </c>
      <c r="B189" s="326" t="s">
        <v>438</v>
      </c>
      <c r="C189" s="326">
        <v>77</v>
      </c>
      <c r="D189" s="327">
        <v>52</v>
      </c>
      <c r="E189" s="326">
        <v>36</v>
      </c>
      <c r="F189" s="333" t="s">
        <v>444</v>
      </c>
      <c r="G189" s="333" t="s">
        <v>444</v>
      </c>
      <c r="H189" s="333" t="s">
        <v>444</v>
      </c>
      <c r="I189" s="333" t="s">
        <v>444</v>
      </c>
      <c r="J189" s="327">
        <v>36</v>
      </c>
      <c r="K189" s="333" t="s">
        <v>444</v>
      </c>
      <c r="L189" s="333" t="s">
        <v>444</v>
      </c>
      <c r="M189" s="334" t="s">
        <v>444</v>
      </c>
      <c r="N189" s="333" t="s">
        <v>444</v>
      </c>
      <c r="O189" s="330" t="str">
        <f t="shared" si="21"/>
        <v/>
      </c>
      <c r="P189" s="311" t="str">
        <f t="shared" si="22"/>
        <v/>
      </c>
      <c r="Q189" s="360" t="str">
        <f t="shared" si="23"/>
        <v/>
      </c>
      <c r="R189" s="330" t="str">
        <f t="shared" si="18"/>
        <v/>
      </c>
      <c r="S189" s="330" t="str">
        <f t="shared" si="19"/>
        <v/>
      </c>
      <c r="T189" s="330" t="str">
        <f t="shared" si="20"/>
        <v/>
      </c>
      <c r="U189" s="330" t="str">
        <f t="shared" si="24"/>
        <v/>
      </c>
      <c r="V189" s="332" t="str">
        <f t="shared" si="25"/>
        <v/>
      </c>
      <c r="W189" s="214" t="str">
        <f t="shared" si="26"/>
        <v/>
      </c>
    </row>
    <row r="190" spans="1:23" x14ac:dyDescent="0.3">
      <c r="A190" s="325" t="s">
        <v>432</v>
      </c>
      <c r="B190" s="326" t="s">
        <v>439</v>
      </c>
      <c r="C190" s="326">
        <v>108</v>
      </c>
      <c r="D190" s="327">
        <v>90</v>
      </c>
      <c r="E190" s="326">
        <v>42</v>
      </c>
      <c r="F190" s="328">
        <v>39.1</v>
      </c>
      <c r="G190" s="328">
        <v>16.600000000000001</v>
      </c>
      <c r="H190" s="328">
        <v>46.8</v>
      </c>
      <c r="I190" s="328">
        <v>18.600000000000001</v>
      </c>
      <c r="J190" s="327">
        <v>40</v>
      </c>
      <c r="K190" s="328">
        <v>37</v>
      </c>
      <c r="L190" s="328">
        <v>16.5</v>
      </c>
      <c r="M190" s="329">
        <v>44.2</v>
      </c>
      <c r="N190" s="328">
        <v>18.5</v>
      </c>
      <c r="O190" s="330" t="str">
        <f t="shared" si="21"/>
        <v/>
      </c>
      <c r="P190" s="311" t="str">
        <f t="shared" si="22"/>
        <v/>
      </c>
      <c r="Q190" s="360" t="str">
        <f t="shared" si="23"/>
        <v/>
      </c>
      <c r="R190" s="330" t="str">
        <f t="shared" si="18"/>
        <v/>
      </c>
      <c r="S190" s="330" t="str">
        <f t="shared" si="19"/>
        <v/>
      </c>
      <c r="T190" s="330" t="str">
        <f t="shared" si="20"/>
        <v/>
      </c>
      <c r="U190" s="330" t="str">
        <f t="shared" si="24"/>
        <v/>
      </c>
      <c r="V190" s="332" t="str">
        <f t="shared" si="25"/>
        <v/>
      </c>
      <c r="W190" s="214" t="str">
        <f t="shared" si="26"/>
        <v/>
      </c>
    </row>
    <row r="191" spans="1:23" x14ac:dyDescent="0.3">
      <c r="A191" s="325" t="s">
        <v>432</v>
      </c>
      <c r="B191" s="326" t="s">
        <v>440</v>
      </c>
      <c r="C191" s="326">
        <v>2176</v>
      </c>
      <c r="D191" s="327">
        <v>2141</v>
      </c>
      <c r="E191" s="326">
        <v>1645</v>
      </c>
      <c r="F191" s="328">
        <v>75.599999999999994</v>
      </c>
      <c r="G191" s="328">
        <v>3.1</v>
      </c>
      <c r="H191" s="328">
        <v>76.900000000000006</v>
      </c>
      <c r="I191" s="328">
        <v>3.1</v>
      </c>
      <c r="J191" s="327">
        <v>1536</v>
      </c>
      <c r="K191" s="328">
        <v>70.599999999999994</v>
      </c>
      <c r="L191" s="328">
        <v>3.3</v>
      </c>
      <c r="M191" s="329">
        <v>71.8</v>
      </c>
      <c r="N191" s="328">
        <v>3.3</v>
      </c>
      <c r="O191" s="330" t="str">
        <f t="shared" si="21"/>
        <v/>
      </c>
      <c r="P191" s="311" t="str">
        <f t="shared" si="22"/>
        <v/>
      </c>
      <c r="Q191" s="360" t="str">
        <f t="shared" si="23"/>
        <v/>
      </c>
      <c r="R191" s="330" t="str">
        <f t="shared" si="18"/>
        <v/>
      </c>
      <c r="S191" s="330" t="str">
        <f t="shared" si="19"/>
        <v/>
      </c>
      <c r="T191" s="330" t="str">
        <f t="shared" si="20"/>
        <v/>
      </c>
      <c r="U191" s="330" t="str">
        <f t="shared" si="24"/>
        <v/>
      </c>
      <c r="V191" s="332" t="str">
        <f t="shared" si="25"/>
        <v/>
      </c>
      <c r="W191" s="214" t="str">
        <f t="shared" si="26"/>
        <v/>
      </c>
    </row>
    <row r="192" spans="1:23" x14ac:dyDescent="0.3">
      <c r="A192" s="325" t="s">
        <v>432</v>
      </c>
      <c r="B192" s="326" t="s">
        <v>441</v>
      </c>
      <c r="C192" s="326">
        <v>110</v>
      </c>
      <c r="D192" s="327">
        <v>103</v>
      </c>
      <c r="E192" s="326">
        <v>71</v>
      </c>
      <c r="F192" s="328">
        <v>64.400000000000006</v>
      </c>
      <c r="G192" s="328">
        <v>14.7</v>
      </c>
      <c r="H192" s="328">
        <v>69</v>
      </c>
      <c r="I192" s="328">
        <v>14.7</v>
      </c>
      <c r="J192" s="327">
        <v>56</v>
      </c>
      <c r="K192" s="328">
        <v>50.7</v>
      </c>
      <c r="L192" s="328">
        <v>15.4</v>
      </c>
      <c r="M192" s="329">
        <v>54.2</v>
      </c>
      <c r="N192" s="328">
        <v>15.9</v>
      </c>
      <c r="O192" s="330" t="str">
        <f t="shared" si="21"/>
        <v/>
      </c>
      <c r="P192" s="311" t="str">
        <f t="shared" si="22"/>
        <v/>
      </c>
      <c r="Q192" s="360" t="str">
        <f t="shared" si="23"/>
        <v/>
      </c>
      <c r="R192" s="330" t="str">
        <f t="shared" si="18"/>
        <v/>
      </c>
      <c r="S192" s="330" t="str">
        <f t="shared" si="19"/>
        <v/>
      </c>
      <c r="T192" s="330" t="str">
        <f t="shared" si="20"/>
        <v/>
      </c>
      <c r="U192" s="330" t="str">
        <f t="shared" si="24"/>
        <v/>
      </c>
      <c r="V192" s="332" t="str">
        <f t="shared" si="25"/>
        <v/>
      </c>
      <c r="W192" s="214" t="str">
        <f t="shared" si="26"/>
        <v/>
      </c>
    </row>
    <row r="193" spans="1:23" x14ac:dyDescent="0.3">
      <c r="A193" s="325" t="s">
        <v>432</v>
      </c>
      <c r="B193" s="326" t="s">
        <v>442</v>
      </c>
      <c r="C193" s="326">
        <v>80</v>
      </c>
      <c r="D193" s="327">
        <v>55</v>
      </c>
      <c r="E193" s="326">
        <v>39</v>
      </c>
      <c r="F193" s="333" t="s">
        <v>444</v>
      </c>
      <c r="G193" s="333" t="s">
        <v>444</v>
      </c>
      <c r="H193" s="333" t="s">
        <v>444</v>
      </c>
      <c r="I193" s="333" t="s">
        <v>444</v>
      </c>
      <c r="J193" s="327">
        <v>39</v>
      </c>
      <c r="K193" s="333" t="s">
        <v>444</v>
      </c>
      <c r="L193" s="333" t="s">
        <v>444</v>
      </c>
      <c r="M193" s="334" t="s">
        <v>444</v>
      </c>
      <c r="N193" s="333" t="s">
        <v>444</v>
      </c>
      <c r="O193" s="330" t="str">
        <f t="shared" si="21"/>
        <v/>
      </c>
      <c r="P193" s="311" t="str">
        <f t="shared" si="22"/>
        <v/>
      </c>
      <c r="Q193" s="360" t="str">
        <f t="shared" si="23"/>
        <v/>
      </c>
      <c r="R193" s="330" t="str">
        <f t="shared" si="18"/>
        <v/>
      </c>
      <c r="S193" s="330" t="str">
        <f t="shared" si="19"/>
        <v/>
      </c>
      <c r="T193" s="330" t="str">
        <f t="shared" si="20"/>
        <v/>
      </c>
      <c r="U193" s="330" t="str">
        <f t="shared" si="24"/>
        <v/>
      </c>
      <c r="V193" s="332" t="str">
        <f t="shared" si="25"/>
        <v/>
      </c>
      <c r="W193" s="214" t="str">
        <f t="shared" si="26"/>
        <v/>
      </c>
    </row>
    <row r="194" spans="1:23" x14ac:dyDescent="0.3">
      <c r="A194" s="325" t="s">
        <v>460</v>
      </c>
      <c r="B194" s="326" t="s">
        <v>431</v>
      </c>
      <c r="C194" s="326">
        <v>2157</v>
      </c>
      <c r="D194" s="327">
        <v>1975</v>
      </c>
      <c r="E194" s="326">
        <v>1398</v>
      </c>
      <c r="F194" s="328">
        <v>64.8</v>
      </c>
      <c r="G194" s="328">
        <v>3.5</v>
      </c>
      <c r="H194" s="328">
        <v>70.8</v>
      </c>
      <c r="I194" s="328">
        <v>3.5</v>
      </c>
      <c r="J194" s="327">
        <v>1297</v>
      </c>
      <c r="K194" s="328">
        <v>60.1</v>
      </c>
      <c r="L194" s="328">
        <v>3.6</v>
      </c>
      <c r="M194" s="329">
        <v>65.7</v>
      </c>
      <c r="N194" s="328">
        <v>3.7</v>
      </c>
      <c r="O194" s="330">
        <f t="shared" si="21"/>
        <v>70.7</v>
      </c>
      <c r="P194" s="311">
        <f t="shared" si="22"/>
        <v>0.47255369928400953</v>
      </c>
      <c r="Q194" s="360">
        <f t="shared" si="23"/>
        <v>0.66839278540878289</v>
      </c>
      <c r="R194" s="330">
        <f t="shared" si="18"/>
        <v>61</v>
      </c>
      <c r="S194" s="330">
        <f t="shared" si="19"/>
        <v>64.3</v>
      </c>
      <c r="T194" s="330">
        <f t="shared" si="20"/>
        <v>45.5</v>
      </c>
      <c r="U194" s="330" t="str">
        <f t="shared" si="24"/>
        <v>B</v>
      </c>
      <c r="V194" s="332">
        <f t="shared" si="25"/>
        <v>0.23444630071599054</v>
      </c>
      <c r="W194" s="214" t="str">
        <f t="shared" si="26"/>
        <v>Kansas</v>
      </c>
    </row>
    <row r="195" spans="1:23" x14ac:dyDescent="0.3">
      <c r="A195" s="325" t="s">
        <v>432</v>
      </c>
      <c r="B195" s="326" t="s">
        <v>433</v>
      </c>
      <c r="C195" s="326">
        <v>1057</v>
      </c>
      <c r="D195" s="327">
        <v>969</v>
      </c>
      <c r="E195" s="326">
        <v>667</v>
      </c>
      <c r="F195" s="328">
        <v>63.1</v>
      </c>
      <c r="G195" s="328">
        <v>5.0999999999999996</v>
      </c>
      <c r="H195" s="328">
        <v>68.900000000000006</v>
      </c>
      <c r="I195" s="328">
        <v>5.0999999999999996</v>
      </c>
      <c r="J195" s="327">
        <v>621</v>
      </c>
      <c r="K195" s="328">
        <v>58.7</v>
      </c>
      <c r="L195" s="328">
        <v>5.2</v>
      </c>
      <c r="M195" s="329">
        <v>64</v>
      </c>
      <c r="N195" s="328">
        <v>5.3</v>
      </c>
      <c r="O195" s="330" t="str">
        <f t="shared" si="21"/>
        <v/>
      </c>
      <c r="P195" s="311" t="str">
        <f t="shared" si="22"/>
        <v/>
      </c>
      <c r="Q195" s="360" t="str">
        <f t="shared" si="23"/>
        <v/>
      </c>
      <c r="R195" s="330" t="str">
        <f t="shared" si="18"/>
        <v/>
      </c>
      <c r="S195" s="330" t="str">
        <f t="shared" si="19"/>
        <v/>
      </c>
      <c r="T195" s="330" t="str">
        <f t="shared" si="20"/>
        <v/>
      </c>
      <c r="U195" s="330" t="str">
        <f t="shared" si="24"/>
        <v/>
      </c>
      <c r="V195" s="332" t="str">
        <f t="shared" si="25"/>
        <v/>
      </c>
      <c r="W195" s="214" t="str">
        <f t="shared" si="26"/>
        <v/>
      </c>
    </row>
    <row r="196" spans="1:23" x14ac:dyDescent="0.3">
      <c r="A196" s="325" t="s">
        <v>432</v>
      </c>
      <c r="B196" s="326" t="s">
        <v>434</v>
      </c>
      <c r="C196" s="326">
        <v>1101</v>
      </c>
      <c r="D196" s="327">
        <v>1006</v>
      </c>
      <c r="E196" s="326">
        <v>731</v>
      </c>
      <c r="F196" s="328">
        <v>66.400000000000006</v>
      </c>
      <c r="G196" s="328">
        <v>4.9000000000000004</v>
      </c>
      <c r="H196" s="328">
        <v>72.7</v>
      </c>
      <c r="I196" s="328">
        <v>4.8</v>
      </c>
      <c r="J196" s="327">
        <v>676</v>
      </c>
      <c r="K196" s="328">
        <v>61.4</v>
      </c>
      <c r="L196" s="328">
        <v>5.0999999999999996</v>
      </c>
      <c r="M196" s="329">
        <v>67.2</v>
      </c>
      <c r="N196" s="328">
        <v>5.0999999999999996</v>
      </c>
      <c r="O196" s="330" t="str">
        <f t="shared" si="21"/>
        <v/>
      </c>
      <c r="P196" s="311" t="str">
        <f t="shared" si="22"/>
        <v/>
      </c>
      <c r="Q196" s="360" t="str">
        <f t="shared" si="23"/>
        <v/>
      </c>
      <c r="R196" s="330" t="str">
        <f t="shared" si="18"/>
        <v/>
      </c>
      <c r="S196" s="330" t="str">
        <f t="shared" si="19"/>
        <v/>
      </c>
      <c r="T196" s="330" t="str">
        <f t="shared" si="20"/>
        <v/>
      </c>
      <c r="U196" s="330" t="str">
        <f t="shared" si="24"/>
        <v/>
      </c>
      <c r="V196" s="332" t="str">
        <f t="shared" si="25"/>
        <v/>
      </c>
      <c r="W196" s="214" t="str">
        <f t="shared" si="26"/>
        <v/>
      </c>
    </row>
    <row r="197" spans="1:23" x14ac:dyDescent="0.3">
      <c r="A197" s="325" t="s">
        <v>432</v>
      </c>
      <c r="B197" s="326" t="s">
        <v>435</v>
      </c>
      <c r="C197" s="326">
        <v>1867</v>
      </c>
      <c r="D197" s="327">
        <v>1749</v>
      </c>
      <c r="E197" s="326">
        <v>1263</v>
      </c>
      <c r="F197" s="328">
        <v>67.7</v>
      </c>
      <c r="G197" s="328">
        <v>3.7</v>
      </c>
      <c r="H197" s="328">
        <v>72.2</v>
      </c>
      <c r="I197" s="328">
        <v>3.7</v>
      </c>
      <c r="J197" s="327">
        <v>1181</v>
      </c>
      <c r="K197" s="328">
        <v>63.3</v>
      </c>
      <c r="L197" s="328">
        <v>3.8</v>
      </c>
      <c r="M197" s="329">
        <v>67.5</v>
      </c>
      <c r="N197" s="328">
        <v>3.9</v>
      </c>
      <c r="O197" s="330" t="str">
        <f t="shared" si="21"/>
        <v/>
      </c>
      <c r="P197" s="311" t="str">
        <f t="shared" si="22"/>
        <v/>
      </c>
      <c r="Q197" s="360" t="str">
        <f t="shared" si="23"/>
        <v/>
      </c>
      <c r="R197" s="330" t="str">
        <f t="shared" si="18"/>
        <v/>
      </c>
      <c r="S197" s="330" t="str">
        <f t="shared" si="19"/>
        <v/>
      </c>
      <c r="T197" s="330" t="str">
        <f t="shared" si="20"/>
        <v/>
      </c>
      <c r="U197" s="330" t="str">
        <f t="shared" si="24"/>
        <v/>
      </c>
      <c r="V197" s="332" t="str">
        <f t="shared" si="25"/>
        <v/>
      </c>
      <c r="W197" s="214" t="str">
        <f t="shared" si="26"/>
        <v/>
      </c>
    </row>
    <row r="198" spans="1:23" x14ac:dyDescent="0.3">
      <c r="A198" s="325" t="s">
        <v>432</v>
      </c>
      <c r="B198" s="326" t="s">
        <v>436</v>
      </c>
      <c r="C198" s="326">
        <v>1566</v>
      </c>
      <c r="D198" s="327">
        <v>1556</v>
      </c>
      <c r="E198" s="326">
        <v>1171</v>
      </c>
      <c r="F198" s="328">
        <v>74.8</v>
      </c>
      <c r="G198" s="328">
        <v>3.8</v>
      </c>
      <c r="H198" s="328">
        <v>75.3</v>
      </c>
      <c r="I198" s="328">
        <v>3.8</v>
      </c>
      <c r="J198" s="327">
        <v>1099</v>
      </c>
      <c r="K198" s="328">
        <v>70.2</v>
      </c>
      <c r="L198" s="328">
        <v>4</v>
      </c>
      <c r="M198" s="329">
        <v>70.7</v>
      </c>
      <c r="N198" s="328">
        <v>4</v>
      </c>
      <c r="O198" s="330" t="str">
        <f t="shared" si="21"/>
        <v/>
      </c>
      <c r="P198" s="311" t="str">
        <f t="shared" si="22"/>
        <v/>
      </c>
      <c r="Q198" s="360" t="str">
        <f t="shared" si="23"/>
        <v/>
      </c>
      <c r="R198" s="330" t="str">
        <f t="shared" si="18"/>
        <v/>
      </c>
      <c r="S198" s="330" t="str">
        <f t="shared" si="19"/>
        <v/>
      </c>
      <c r="T198" s="330" t="str">
        <f t="shared" si="20"/>
        <v/>
      </c>
      <c r="U198" s="330" t="str">
        <f t="shared" si="24"/>
        <v/>
      </c>
      <c r="V198" s="332" t="str">
        <f t="shared" si="25"/>
        <v/>
      </c>
      <c r="W198" s="214" t="str">
        <f t="shared" si="26"/>
        <v/>
      </c>
    </row>
    <row r="199" spans="1:23" x14ac:dyDescent="0.3">
      <c r="A199" s="325" t="s">
        <v>432</v>
      </c>
      <c r="B199" s="326" t="s">
        <v>437</v>
      </c>
      <c r="C199" s="326">
        <v>106</v>
      </c>
      <c r="D199" s="327">
        <v>97</v>
      </c>
      <c r="E199" s="326">
        <v>69</v>
      </c>
      <c r="F199" s="328">
        <v>65.400000000000006</v>
      </c>
      <c r="G199" s="328">
        <v>15.2</v>
      </c>
      <c r="H199" s="328">
        <v>71.400000000000006</v>
      </c>
      <c r="I199" s="328">
        <v>15.1</v>
      </c>
      <c r="J199" s="327">
        <v>59</v>
      </c>
      <c r="K199" s="328">
        <v>55.8</v>
      </c>
      <c r="L199" s="328">
        <v>15.9</v>
      </c>
      <c r="M199" s="329">
        <v>61</v>
      </c>
      <c r="N199" s="328">
        <v>16.3</v>
      </c>
      <c r="O199" s="330" t="str">
        <f t="shared" si="21"/>
        <v/>
      </c>
      <c r="P199" s="311" t="str">
        <f t="shared" si="22"/>
        <v/>
      </c>
      <c r="Q199" s="360" t="str">
        <f t="shared" si="23"/>
        <v/>
      </c>
      <c r="R199" s="330" t="str">
        <f t="shared" ref="R199:R262" si="27">IF(A199&lt;&gt;"",M204,"")</f>
        <v/>
      </c>
      <c r="S199" s="330" t="str">
        <f t="shared" ref="S199:S262" si="28">IF(A199&lt;&gt;"",M208,"")</f>
        <v/>
      </c>
      <c r="T199" s="330" t="str">
        <f t="shared" ref="T199:T262" si="29">IF(A199&lt;&gt;"",M206,"")</f>
        <v/>
      </c>
      <c r="U199" s="330" t="str">
        <f t="shared" si="24"/>
        <v/>
      </c>
      <c r="V199" s="332" t="str">
        <f t="shared" si="25"/>
        <v/>
      </c>
      <c r="W199" s="214" t="str">
        <f t="shared" si="26"/>
        <v/>
      </c>
    </row>
    <row r="200" spans="1:23" x14ac:dyDescent="0.3">
      <c r="A200" s="325" t="s">
        <v>432</v>
      </c>
      <c r="B200" s="326" t="s">
        <v>438</v>
      </c>
      <c r="C200" s="326">
        <v>86</v>
      </c>
      <c r="D200" s="327">
        <v>54</v>
      </c>
      <c r="E200" s="326">
        <v>13</v>
      </c>
      <c r="F200" s="333" t="s">
        <v>444</v>
      </c>
      <c r="G200" s="333" t="s">
        <v>444</v>
      </c>
      <c r="H200" s="333" t="s">
        <v>444</v>
      </c>
      <c r="I200" s="333" t="s">
        <v>444</v>
      </c>
      <c r="J200" s="327">
        <v>11</v>
      </c>
      <c r="K200" s="333" t="s">
        <v>444</v>
      </c>
      <c r="L200" s="333" t="s">
        <v>444</v>
      </c>
      <c r="M200" s="334" t="s">
        <v>444</v>
      </c>
      <c r="N200" s="333" t="s">
        <v>444</v>
      </c>
      <c r="O200" s="330" t="str">
        <f t="shared" ref="O200:O263" si="30">IF(A200&lt;&gt;"",M204,"")</f>
        <v/>
      </c>
      <c r="P200" s="311" t="str">
        <f t="shared" ref="P200:P263" si="31">IF(A200&lt;&gt;"",(J200-J204)/(D200-D204),"")</f>
        <v/>
      </c>
      <c r="Q200" s="360" t="str">
        <f t="shared" ref="Q200:Q263" si="32">IF(A200&lt;&gt;"",100*P200/O200,"")</f>
        <v/>
      </c>
      <c r="R200" s="330" t="str">
        <f t="shared" si="27"/>
        <v/>
      </c>
      <c r="S200" s="330" t="str">
        <f t="shared" si="28"/>
        <v/>
      </c>
      <c r="T200" s="330" t="str">
        <f t="shared" si="29"/>
        <v/>
      </c>
      <c r="U200" s="330" t="str">
        <f t="shared" ref="U200:U263" si="33">IF($A200&lt;&gt;"",M206,"")</f>
        <v/>
      </c>
      <c r="V200" s="332" t="str">
        <f t="shared" ref="V200:V263" si="34">IF(A200&lt;&gt;"",(O200*0.01-P200),"")</f>
        <v/>
      </c>
      <c r="W200" s="214" t="str">
        <f t="shared" ref="W200:W263" si="35">PROPER(A200)</f>
        <v/>
      </c>
    </row>
    <row r="201" spans="1:23" x14ac:dyDescent="0.3">
      <c r="A201" s="325" t="s">
        <v>432</v>
      </c>
      <c r="B201" s="326" t="s">
        <v>439</v>
      </c>
      <c r="C201" s="326">
        <v>317</v>
      </c>
      <c r="D201" s="327">
        <v>210</v>
      </c>
      <c r="E201" s="326">
        <v>108</v>
      </c>
      <c r="F201" s="328">
        <v>34.1</v>
      </c>
      <c r="G201" s="328">
        <v>9.6</v>
      </c>
      <c r="H201" s="328">
        <v>51.5</v>
      </c>
      <c r="I201" s="328">
        <v>12.4</v>
      </c>
      <c r="J201" s="327">
        <v>96</v>
      </c>
      <c r="K201" s="328">
        <v>30.1</v>
      </c>
      <c r="L201" s="328">
        <v>9.3000000000000007</v>
      </c>
      <c r="M201" s="329">
        <v>45.5</v>
      </c>
      <c r="N201" s="328">
        <v>12.4</v>
      </c>
      <c r="O201" s="330" t="str">
        <f t="shared" si="30"/>
        <v/>
      </c>
      <c r="P201" s="311" t="str">
        <f t="shared" si="31"/>
        <v/>
      </c>
      <c r="Q201" s="360" t="str">
        <f t="shared" si="32"/>
        <v/>
      </c>
      <c r="R201" s="330" t="str">
        <f t="shared" si="27"/>
        <v/>
      </c>
      <c r="S201" s="330" t="str">
        <f t="shared" si="28"/>
        <v/>
      </c>
      <c r="T201" s="330" t="str">
        <f t="shared" si="29"/>
        <v/>
      </c>
      <c r="U201" s="330" t="str">
        <f t="shared" si="33"/>
        <v/>
      </c>
      <c r="V201" s="332" t="str">
        <f t="shared" si="34"/>
        <v/>
      </c>
      <c r="W201" s="214" t="str">
        <f t="shared" si="35"/>
        <v/>
      </c>
    </row>
    <row r="202" spans="1:23" x14ac:dyDescent="0.3">
      <c r="A202" s="325" t="s">
        <v>432</v>
      </c>
      <c r="B202" s="326" t="s">
        <v>440</v>
      </c>
      <c r="C202" s="326">
        <v>1916</v>
      </c>
      <c r="D202" s="327">
        <v>1798</v>
      </c>
      <c r="E202" s="326">
        <v>1298</v>
      </c>
      <c r="F202" s="328">
        <v>67.7</v>
      </c>
      <c r="G202" s="328">
        <v>3.7</v>
      </c>
      <c r="H202" s="328">
        <v>72.2</v>
      </c>
      <c r="I202" s="328">
        <v>3.6</v>
      </c>
      <c r="J202" s="327">
        <v>1216</v>
      </c>
      <c r="K202" s="328">
        <v>63.5</v>
      </c>
      <c r="L202" s="328">
        <v>3.8</v>
      </c>
      <c r="M202" s="329">
        <v>67.599999999999994</v>
      </c>
      <c r="N202" s="328">
        <v>3.8</v>
      </c>
      <c r="O202" s="330" t="str">
        <f t="shared" si="30"/>
        <v/>
      </c>
      <c r="P202" s="311" t="str">
        <f t="shared" si="31"/>
        <v/>
      </c>
      <c r="Q202" s="360" t="str">
        <f t="shared" si="32"/>
        <v/>
      </c>
      <c r="R202" s="330" t="str">
        <f t="shared" si="27"/>
        <v/>
      </c>
      <c r="S202" s="330" t="str">
        <f t="shared" si="28"/>
        <v/>
      </c>
      <c r="T202" s="330" t="str">
        <f t="shared" si="29"/>
        <v/>
      </c>
      <c r="U202" s="330" t="str">
        <f t="shared" si="33"/>
        <v/>
      </c>
      <c r="V202" s="332" t="str">
        <f t="shared" si="34"/>
        <v/>
      </c>
      <c r="W202" s="214" t="str">
        <f t="shared" si="35"/>
        <v/>
      </c>
    </row>
    <row r="203" spans="1:23" x14ac:dyDescent="0.3">
      <c r="A203" s="325" t="s">
        <v>432</v>
      </c>
      <c r="B203" s="326" t="s">
        <v>441</v>
      </c>
      <c r="C203" s="326">
        <v>121</v>
      </c>
      <c r="D203" s="327">
        <v>112</v>
      </c>
      <c r="E203" s="326">
        <v>82</v>
      </c>
      <c r="F203" s="328">
        <v>67.900000000000006</v>
      </c>
      <c r="G203" s="328">
        <v>14</v>
      </c>
      <c r="H203" s="328">
        <v>73.3</v>
      </c>
      <c r="I203" s="328">
        <v>13.7</v>
      </c>
      <c r="J203" s="327">
        <v>72</v>
      </c>
      <c r="K203" s="328">
        <v>59.6</v>
      </c>
      <c r="L203" s="328">
        <v>14.7</v>
      </c>
      <c r="M203" s="329">
        <v>64.3</v>
      </c>
      <c r="N203" s="328">
        <v>14.9</v>
      </c>
      <c r="O203" s="330" t="str">
        <f t="shared" si="30"/>
        <v/>
      </c>
      <c r="P203" s="311" t="str">
        <f t="shared" si="31"/>
        <v/>
      </c>
      <c r="Q203" s="360" t="str">
        <f t="shared" si="32"/>
        <v/>
      </c>
      <c r="R203" s="330" t="str">
        <f t="shared" si="27"/>
        <v/>
      </c>
      <c r="S203" s="330" t="str">
        <f t="shared" si="28"/>
        <v/>
      </c>
      <c r="T203" s="330" t="str">
        <f t="shared" si="29"/>
        <v/>
      </c>
      <c r="U203" s="330" t="str">
        <f t="shared" si="33"/>
        <v/>
      </c>
      <c r="V203" s="332" t="str">
        <f t="shared" si="34"/>
        <v/>
      </c>
      <c r="W203" s="214" t="str">
        <f t="shared" si="35"/>
        <v/>
      </c>
    </row>
    <row r="204" spans="1:23" x14ac:dyDescent="0.3">
      <c r="A204" s="325" t="s">
        <v>432</v>
      </c>
      <c r="B204" s="326" t="s">
        <v>442</v>
      </c>
      <c r="C204" s="326">
        <v>87</v>
      </c>
      <c r="D204" s="327">
        <v>55</v>
      </c>
      <c r="E204" s="326">
        <v>14</v>
      </c>
      <c r="F204" s="333" t="s">
        <v>444</v>
      </c>
      <c r="G204" s="333" t="s">
        <v>444</v>
      </c>
      <c r="H204" s="333" t="s">
        <v>444</v>
      </c>
      <c r="I204" s="333" t="s">
        <v>444</v>
      </c>
      <c r="J204" s="327">
        <v>12</v>
      </c>
      <c r="K204" s="333" t="s">
        <v>444</v>
      </c>
      <c r="L204" s="333" t="s">
        <v>444</v>
      </c>
      <c r="M204" s="334" t="s">
        <v>444</v>
      </c>
      <c r="N204" s="333" t="s">
        <v>444</v>
      </c>
      <c r="O204" s="330" t="str">
        <f t="shared" si="30"/>
        <v/>
      </c>
      <c r="P204" s="311" t="str">
        <f t="shared" si="31"/>
        <v/>
      </c>
      <c r="Q204" s="360" t="str">
        <f t="shared" si="32"/>
        <v/>
      </c>
      <c r="R204" s="330" t="str">
        <f t="shared" si="27"/>
        <v/>
      </c>
      <c r="S204" s="330" t="str">
        <f t="shared" si="28"/>
        <v/>
      </c>
      <c r="T204" s="330" t="str">
        <f t="shared" si="29"/>
        <v/>
      </c>
      <c r="U204" s="330" t="str">
        <f t="shared" si="33"/>
        <v/>
      </c>
      <c r="V204" s="332" t="str">
        <f t="shared" si="34"/>
        <v/>
      </c>
      <c r="W204" s="214" t="str">
        <f t="shared" si="35"/>
        <v/>
      </c>
    </row>
    <row r="205" spans="1:23" x14ac:dyDescent="0.3">
      <c r="A205" s="325" t="s">
        <v>461</v>
      </c>
      <c r="B205" s="326" t="s">
        <v>431</v>
      </c>
      <c r="C205" s="326">
        <v>3384</v>
      </c>
      <c r="D205" s="327">
        <v>3227</v>
      </c>
      <c r="E205" s="326">
        <v>2450</v>
      </c>
      <c r="F205" s="328">
        <v>72.400000000000006</v>
      </c>
      <c r="G205" s="328">
        <v>3.2</v>
      </c>
      <c r="H205" s="328">
        <v>75.900000000000006</v>
      </c>
      <c r="I205" s="328">
        <v>3.1</v>
      </c>
      <c r="J205" s="327">
        <v>2210</v>
      </c>
      <c r="K205" s="328">
        <v>65.3</v>
      </c>
      <c r="L205" s="328">
        <v>3.4</v>
      </c>
      <c r="M205" s="329">
        <v>68.5</v>
      </c>
      <c r="N205" s="328">
        <v>3.4</v>
      </c>
      <c r="O205" s="330">
        <f t="shared" si="30"/>
        <v>69.599999999999994</v>
      </c>
      <c r="P205" s="311">
        <f t="shared" si="31"/>
        <v>0.60353535353535348</v>
      </c>
      <c r="Q205" s="360">
        <f t="shared" si="32"/>
        <v>0.86714849645884129</v>
      </c>
      <c r="R205" s="330">
        <f t="shared" si="27"/>
        <v>62.5</v>
      </c>
      <c r="S205" s="330">
        <f t="shared" si="28"/>
        <v>59.3</v>
      </c>
      <c r="T205" s="330" t="str">
        <f t="shared" si="29"/>
        <v>B</v>
      </c>
      <c r="U205" s="330" t="str">
        <f t="shared" si="33"/>
        <v>B</v>
      </c>
      <c r="V205" s="332">
        <f t="shared" si="34"/>
        <v>9.2464646464646472E-2</v>
      </c>
      <c r="W205" s="214" t="str">
        <f t="shared" si="35"/>
        <v>Kentucky</v>
      </c>
    </row>
    <row r="206" spans="1:23" x14ac:dyDescent="0.3">
      <c r="A206" s="325" t="s">
        <v>432</v>
      </c>
      <c r="B206" s="326" t="s">
        <v>433</v>
      </c>
      <c r="C206" s="326">
        <v>1616</v>
      </c>
      <c r="D206" s="327">
        <v>1524</v>
      </c>
      <c r="E206" s="326">
        <v>1159</v>
      </c>
      <c r="F206" s="328">
        <v>71.7</v>
      </c>
      <c r="G206" s="328">
        <v>4.5999999999999996</v>
      </c>
      <c r="H206" s="328">
        <v>76</v>
      </c>
      <c r="I206" s="328">
        <v>4.5</v>
      </c>
      <c r="J206" s="327">
        <v>1057</v>
      </c>
      <c r="K206" s="328">
        <v>65.400000000000006</v>
      </c>
      <c r="L206" s="328">
        <v>4.9000000000000004</v>
      </c>
      <c r="M206" s="329">
        <v>69.400000000000006</v>
      </c>
      <c r="N206" s="328">
        <v>4.9000000000000004</v>
      </c>
      <c r="O206" s="330" t="str">
        <f t="shared" si="30"/>
        <v/>
      </c>
      <c r="P206" s="311" t="str">
        <f t="shared" si="31"/>
        <v/>
      </c>
      <c r="Q206" s="360" t="str">
        <f t="shared" si="32"/>
        <v/>
      </c>
      <c r="R206" s="330" t="str">
        <f t="shared" si="27"/>
        <v/>
      </c>
      <c r="S206" s="330" t="str">
        <f t="shared" si="28"/>
        <v/>
      </c>
      <c r="T206" s="330" t="str">
        <f t="shared" si="29"/>
        <v/>
      </c>
      <c r="U206" s="330" t="str">
        <f t="shared" si="33"/>
        <v/>
      </c>
      <c r="V206" s="332" t="str">
        <f t="shared" si="34"/>
        <v/>
      </c>
      <c r="W206" s="214" t="str">
        <f t="shared" si="35"/>
        <v/>
      </c>
    </row>
    <row r="207" spans="1:23" x14ac:dyDescent="0.3">
      <c r="A207" s="325" t="s">
        <v>432</v>
      </c>
      <c r="B207" s="326" t="s">
        <v>434</v>
      </c>
      <c r="C207" s="326">
        <v>1768</v>
      </c>
      <c r="D207" s="327">
        <v>1703</v>
      </c>
      <c r="E207" s="326">
        <v>1291</v>
      </c>
      <c r="F207" s="328">
        <v>73</v>
      </c>
      <c r="G207" s="328">
        <v>4.4000000000000004</v>
      </c>
      <c r="H207" s="328">
        <v>75.8</v>
      </c>
      <c r="I207" s="328">
        <v>4.3</v>
      </c>
      <c r="J207" s="327">
        <v>1153</v>
      </c>
      <c r="K207" s="328">
        <v>65.2</v>
      </c>
      <c r="L207" s="328">
        <v>4.7</v>
      </c>
      <c r="M207" s="329">
        <v>67.7</v>
      </c>
      <c r="N207" s="328">
        <v>4.7</v>
      </c>
      <c r="O207" s="330" t="str">
        <f t="shared" si="30"/>
        <v/>
      </c>
      <c r="P207" s="311" t="str">
        <f t="shared" si="31"/>
        <v/>
      </c>
      <c r="Q207" s="360" t="str">
        <f t="shared" si="32"/>
        <v/>
      </c>
      <c r="R207" s="330" t="str">
        <f t="shared" si="27"/>
        <v/>
      </c>
      <c r="S207" s="330" t="str">
        <f t="shared" si="28"/>
        <v/>
      </c>
      <c r="T207" s="330" t="str">
        <f t="shared" si="29"/>
        <v/>
      </c>
      <c r="U207" s="330" t="str">
        <f t="shared" si="33"/>
        <v/>
      </c>
      <c r="V207" s="332" t="str">
        <f t="shared" si="34"/>
        <v/>
      </c>
      <c r="W207" s="214" t="str">
        <f t="shared" si="35"/>
        <v/>
      </c>
    </row>
    <row r="208" spans="1:23" x14ac:dyDescent="0.3">
      <c r="A208" s="325" t="s">
        <v>432</v>
      </c>
      <c r="B208" s="326" t="s">
        <v>435</v>
      </c>
      <c r="C208" s="326">
        <v>2994</v>
      </c>
      <c r="D208" s="327">
        <v>2888</v>
      </c>
      <c r="E208" s="326">
        <v>2194</v>
      </c>
      <c r="F208" s="328">
        <v>73.3</v>
      </c>
      <c r="G208" s="328">
        <v>3.3</v>
      </c>
      <c r="H208" s="328">
        <v>76</v>
      </c>
      <c r="I208" s="328">
        <v>3.3</v>
      </c>
      <c r="J208" s="327">
        <v>1997</v>
      </c>
      <c r="K208" s="328">
        <v>66.7</v>
      </c>
      <c r="L208" s="328">
        <v>3.6</v>
      </c>
      <c r="M208" s="329">
        <v>69.099999999999994</v>
      </c>
      <c r="N208" s="328">
        <v>3.5</v>
      </c>
      <c r="O208" s="330" t="str">
        <f t="shared" si="30"/>
        <v/>
      </c>
      <c r="P208" s="311" t="str">
        <f t="shared" si="31"/>
        <v/>
      </c>
      <c r="Q208" s="360" t="str">
        <f t="shared" si="32"/>
        <v/>
      </c>
      <c r="R208" s="330" t="str">
        <f t="shared" si="27"/>
        <v/>
      </c>
      <c r="S208" s="330" t="str">
        <f t="shared" si="28"/>
        <v/>
      </c>
      <c r="T208" s="330" t="str">
        <f t="shared" si="29"/>
        <v/>
      </c>
      <c r="U208" s="330" t="str">
        <f t="shared" si="33"/>
        <v/>
      </c>
      <c r="V208" s="332" t="str">
        <f t="shared" si="34"/>
        <v/>
      </c>
      <c r="W208" s="214" t="str">
        <f t="shared" si="35"/>
        <v/>
      </c>
    </row>
    <row r="209" spans="1:23" x14ac:dyDescent="0.3">
      <c r="A209" s="325" t="s">
        <v>432</v>
      </c>
      <c r="B209" s="326" t="s">
        <v>436</v>
      </c>
      <c r="C209" s="326">
        <v>2845</v>
      </c>
      <c r="D209" s="327">
        <v>2831</v>
      </c>
      <c r="E209" s="326">
        <v>2165</v>
      </c>
      <c r="F209" s="328">
        <v>76.099999999999994</v>
      </c>
      <c r="G209" s="328">
        <v>3.3</v>
      </c>
      <c r="H209" s="328">
        <v>76.5</v>
      </c>
      <c r="I209" s="328">
        <v>3.3</v>
      </c>
      <c r="J209" s="327">
        <v>1971</v>
      </c>
      <c r="K209" s="328">
        <v>69.3</v>
      </c>
      <c r="L209" s="328">
        <v>3.6</v>
      </c>
      <c r="M209" s="329">
        <v>69.599999999999994</v>
      </c>
      <c r="N209" s="328">
        <v>3.6</v>
      </c>
      <c r="O209" s="330" t="str">
        <f t="shared" si="30"/>
        <v/>
      </c>
      <c r="P209" s="311" t="str">
        <f t="shared" si="31"/>
        <v/>
      </c>
      <c r="Q209" s="360" t="str">
        <f t="shared" si="32"/>
        <v/>
      </c>
      <c r="R209" s="330" t="str">
        <f t="shared" si="27"/>
        <v/>
      </c>
      <c r="S209" s="330" t="str">
        <f t="shared" si="28"/>
        <v/>
      </c>
      <c r="T209" s="330" t="str">
        <f t="shared" si="29"/>
        <v/>
      </c>
      <c r="U209" s="330" t="str">
        <f t="shared" si="33"/>
        <v/>
      </c>
      <c r="V209" s="332" t="str">
        <f t="shared" si="34"/>
        <v/>
      </c>
      <c r="W209" s="214" t="str">
        <f t="shared" si="35"/>
        <v/>
      </c>
    </row>
    <row r="210" spans="1:23" x14ac:dyDescent="0.3">
      <c r="A210" s="325" t="s">
        <v>432</v>
      </c>
      <c r="B210" s="326" t="s">
        <v>437</v>
      </c>
      <c r="C210" s="326">
        <v>259</v>
      </c>
      <c r="D210" s="327">
        <v>224</v>
      </c>
      <c r="E210" s="326">
        <v>167</v>
      </c>
      <c r="F210" s="328">
        <v>64.5</v>
      </c>
      <c r="G210" s="328">
        <v>11.7</v>
      </c>
      <c r="H210" s="328">
        <v>74.599999999999994</v>
      </c>
      <c r="I210" s="328">
        <v>11.5</v>
      </c>
      <c r="J210" s="327">
        <v>140</v>
      </c>
      <c r="K210" s="328">
        <v>54</v>
      </c>
      <c r="L210" s="328">
        <v>12.2</v>
      </c>
      <c r="M210" s="329">
        <v>62.5</v>
      </c>
      <c r="N210" s="328">
        <v>12.7</v>
      </c>
      <c r="O210" s="330" t="str">
        <f t="shared" si="30"/>
        <v/>
      </c>
      <c r="P210" s="311" t="str">
        <f t="shared" si="31"/>
        <v/>
      </c>
      <c r="Q210" s="360" t="str">
        <f t="shared" si="32"/>
        <v/>
      </c>
      <c r="R210" s="330" t="str">
        <f t="shared" si="27"/>
        <v/>
      </c>
      <c r="S210" s="330" t="str">
        <f t="shared" si="28"/>
        <v/>
      </c>
      <c r="T210" s="330" t="str">
        <f t="shared" si="29"/>
        <v/>
      </c>
      <c r="U210" s="330" t="str">
        <f t="shared" si="33"/>
        <v/>
      </c>
      <c r="V210" s="332" t="str">
        <f t="shared" si="34"/>
        <v/>
      </c>
      <c r="W210" s="214" t="str">
        <f t="shared" si="35"/>
        <v/>
      </c>
    </row>
    <row r="211" spans="1:23" x14ac:dyDescent="0.3">
      <c r="A211" s="325" t="s">
        <v>432</v>
      </c>
      <c r="B211" s="326" t="s">
        <v>438</v>
      </c>
      <c r="C211" s="326">
        <v>46</v>
      </c>
      <c r="D211" s="327">
        <v>31</v>
      </c>
      <c r="E211" s="326">
        <v>24</v>
      </c>
      <c r="F211" s="333" t="s">
        <v>444</v>
      </c>
      <c r="G211" s="333" t="s">
        <v>444</v>
      </c>
      <c r="H211" s="333" t="s">
        <v>444</v>
      </c>
      <c r="I211" s="333" t="s">
        <v>444</v>
      </c>
      <c r="J211" s="327">
        <v>24</v>
      </c>
      <c r="K211" s="333" t="s">
        <v>444</v>
      </c>
      <c r="L211" s="333" t="s">
        <v>444</v>
      </c>
      <c r="M211" s="334" t="s">
        <v>444</v>
      </c>
      <c r="N211" s="333" t="s">
        <v>444</v>
      </c>
      <c r="O211" s="330" t="str">
        <f t="shared" si="30"/>
        <v/>
      </c>
      <c r="P211" s="311" t="str">
        <f t="shared" si="31"/>
        <v/>
      </c>
      <c r="Q211" s="360" t="str">
        <f t="shared" si="32"/>
        <v/>
      </c>
      <c r="R211" s="330" t="str">
        <f t="shared" si="27"/>
        <v/>
      </c>
      <c r="S211" s="330" t="str">
        <f t="shared" si="28"/>
        <v/>
      </c>
      <c r="T211" s="330" t="str">
        <f t="shared" si="29"/>
        <v/>
      </c>
      <c r="U211" s="330" t="str">
        <f t="shared" si="33"/>
        <v/>
      </c>
      <c r="V211" s="332" t="str">
        <f t="shared" si="34"/>
        <v/>
      </c>
      <c r="W211" s="214" t="str">
        <f t="shared" si="35"/>
        <v/>
      </c>
    </row>
    <row r="212" spans="1:23" x14ac:dyDescent="0.3">
      <c r="A212" s="325" t="s">
        <v>432</v>
      </c>
      <c r="B212" s="326" t="s">
        <v>439</v>
      </c>
      <c r="C212" s="326">
        <v>163</v>
      </c>
      <c r="D212" s="327">
        <v>60</v>
      </c>
      <c r="E212" s="326">
        <v>30</v>
      </c>
      <c r="F212" s="333" t="s">
        <v>444</v>
      </c>
      <c r="G212" s="333" t="s">
        <v>444</v>
      </c>
      <c r="H212" s="333" t="s">
        <v>444</v>
      </c>
      <c r="I212" s="333" t="s">
        <v>444</v>
      </c>
      <c r="J212" s="327">
        <v>26</v>
      </c>
      <c r="K212" s="333" t="s">
        <v>444</v>
      </c>
      <c r="L212" s="333" t="s">
        <v>444</v>
      </c>
      <c r="M212" s="334" t="s">
        <v>444</v>
      </c>
      <c r="N212" s="333" t="s">
        <v>444</v>
      </c>
      <c r="O212" s="330" t="str">
        <f t="shared" si="30"/>
        <v/>
      </c>
      <c r="P212" s="311" t="str">
        <f t="shared" si="31"/>
        <v/>
      </c>
      <c r="Q212" s="360" t="str">
        <f t="shared" si="32"/>
        <v/>
      </c>
      <c r="R212" s="330" t="str">
        <f t="shared" si="27"/>
        <v/>
      </c>
      <c r="S212" s="330" t="str">
        <f t="shared" si="28"/>
        <v/>
      </c>
      <c r="T212" s="330" t="str">
        <f t="shared" si="29"/>
        <v/>
      </c>
      <c r="U212" s="330" t="str">
        <f t="shared" si="33"/>
        <v/>
      </c>
      <c r="V212" s="332" t="str">
        <f t="shared" si="34"/>
        <v/>
      </c>
      <c r="W212" s="214" t="str">
        <f t="shared" si="35"/>
        <v/>
      </c>
    </row>
    <row r="213" spans="1:23" x14ac:dyDescent="0.3">
      <c r="A213" s="325" t="s">
        <v>432</v>
      </c>
      <c r="B213" s="326" t="s">
        <v>440</v>
      </c>
      <c r="C213" s="326">
        <v>3063</v>
      </c>
      <c r="D213" s="327">
        <v>2957</v>
      </c>
      <c r="E213" s="326">
        <v>2243</v>
      </c>
      <c r="F213" s="328">
        <v>73.2</v>
      </c>
      <c r="G213" s="328">
        <v>3.3</v>
      </c>
      <c r="H213" s="328">
        <v>75.8</v>
      </c>
      <c r="I213" s="328">
        <v>3.2</v>
      </c>
      <c r="J213" s="327">
        <v>2035</v>
      </c>
      <c r="K213" s="328">
        <v>66.400000000000006</v>
      </c>
      <c r="L213" s="328">
        <v>3.5</v>
      </c>
      <c r="M213" s="329">
        <v>68.8</v>
      </c>
      <c r="N213" s="328">
        <v>3.5</v>
      </c>
      <c r="O213" s="330" t="str">
        <f t="shared" si="30"/>
        <v/>
      </c>
      <c r="P213" s="311" t="str">
        <f t="shared" si="31"/>
        <v/>
      </c>
      <c r="Q213" s="360" t="str">
        <f t="shared" si="32"/>
        <v/>
      </c>
      <c r="R213" s="330" t="str">
        <f t="shared" si="27"/>
        <v/>
      </c>
      <c r="S213" s="330" t="str">
        <f t="shared" si="28"/>
        <v/>
      </c>
      <c r="T213" s="330" t="str">
        <f t="shared" si="29"/>
        <v/>
      </c>
      <c r="U213" s="330" t="str">
        <f t="shared" si="33"/>
        <v/>
      </c>
      <c r="V213" s="332" t="str">
        <f t="shared" si="34"/>
        <v/>
      </c>
      <c r="W213" s="214" t="str">
        <f t="shared" si="35"/>
        <v/>
      </c>
    </row>
    <row r="214" spans="1:23" x14ac:dyDescent="0.3">
      <c r="A214" s="325" t="s">
        <v>432</v>
      </c>
      <c r="B214" s="326" t="s">
        <v>441</v>
      </c>
      <c r="C214" s="326">
        <v>306</v>
      </c>
      <c r="D214" s="327">
        <v>271</v>
      </c>
      <c r="E214" s="326">
        <v>198</v>
      </c>
      <c r="F214" s="328">
        <v>64.7</v>
      </c>
      <c r="G214" s="328">
        <v>10.8</v>
      </c>
      <c r="H214" s="328">
        <v>73</v>
      </c>
      <c r="I214" s="328">
        <v>10.6</v>
      </c>
      <c r="J214" s="327">
        <v>161</v>
      </c>
      <c r="K214" s="328">
        <v>52.5</v>
      </c>
      <c r="L214" s="328">
        <v>11.2</v>
      </c>
      <c r="M214" s="329">
        <v>59.3</v>
      </c>
      <c r="N214" s="328">
        <v>11.8</v>
      </c>
      <c r="O214" s="330" t="str">
        <f t="shared" si="30"/>
        <v/>
      </c>
      <c r="P214" s="311" t="str">
        <f t="shared" si="31"/>
        <v/>
      </c>
      <c r="Q214" s="360" t="str">
        <f t="shared" si="32"/>
        <v/>
      </c>
      <c r="R214" s="330" t="str">
        <f t="shared" si="27"/>
        <v/>
      </c>
      <c r="S214" s="330" t="str">
        <f t="shared" si="28"/>
        <v/>
      </c>
      <c r="T214" s="330" t="str">
        <f t="shared" si="29"/>
        <v/>
      </c>
      <c r="U214" s="330" t="str">
        <f t="shared" si="33"/>
        <v/>
      </c>
      <c r="V214" s="332" t="str">
        <f t="shared" si="34"/>
        <v/>
      </c>
      <c r="W214" s="214" t="str">
        <f t="shared" si="35"/>
        <v/>
      </c>
    </row>
    <row r="215" spans="1:23" x14ac:dyDescent="0.3">
      <c r="A215" s="325" t="s">
        <v>432</v>
      </c>
      <c r="B215" s="326" t="s">
        <v>442</v>
      </c>
      <c r="C215" s="326">
        <v>49</v>
      </c>
      <c r="D215" s="327">
        <v>35</v>
      </c>
      <c r="E215" s="326">
        <v>24</v>
      </c>
      <c r="F215" s="333" t="s">
        <v>444</v>
      </c>
      <c r="G215" s="333" t="s">
        <v>444</v>
      </c>
      <c r="H215" s="333" t="s">
        <v>444</v>
      </c>
      <c r="I215" s="333" t="s">
        <v>444</v>
      </c>
      <c r="J215" s="327">
        <v>24</v>
      </c>
      <c r="K215" s="333" t="s">
        <v>444</v>
      </c>
      <c r="L215" s="333" t="s">
        <v>444</v>
      </c>
      <c r="M215" s="334" t="s">
        <v>444</v>
      </c>
      <c r="N215" s="333" t="s">
        <v>444</v>
      </c>
      <c r="O215" s="330" t="str">
        <f t="shared" si="30"/>
        <v/>
      </c>
      <c r="P215" s="311" t="str">
        <f t="shared" si="31"/>
        <v/>
      </c>
      <c r="Q215" s="360" t="str">
        <f t="shared" si="32"/>
        <v/>
      </c>
      <c r="R215" s="330" t="str">
        <f t="shared" si="27"/>
        <v/>
      </c>
      <c r="S215" s="330" t="str">
        <f t="shared" si="28"/>
        <v/>
      </c>
      <c r="T215" s="330" t="str">
        <f t="shared" si="29"/>
        <v/>
      </c>
      <c r="U215" s="330" t="str">
        <f t="shared" si="33"/>
        <v/>
      </c>
      <c r="V215" s="332" t="str">
        <f t="shared" si="34"/>
        <v/>
      </c>
      <c r="W215" s="214" t="str">
        <f t="shared" si="35"/>
        <v/>
      </c>
    </row>
    <row r="216" spans="1:23" x14ac:dyDescent="0.3">
      <c r="A216" s="325" t="s">
        <v>462</v>
      </c>
      <c r="B216" s="326" t="s">
        <v>431</v>
      </c>
      <c r="C216" s="326">
        <v>3438</v>
      </c>
      <c r="D216" s="327">
        <v>3299</v>
      </c>
      <c r="E216" s="326">
        <v>2286</v>
      </c>
      <c r="F216" s="328">
        <v>66.5</v>
      </c>
      <c r="G216" s="328">
        <v>3.2</v>
      </c>
      <c r="H216" s="328">
        <v>69.3</v>
      </c>
      <c r="I216" s="328">
        <v>3.2</v>
      </c>
      <c r="J216" s="327">
        <v>2041</v>
      </c>
      <c r="K216" s="328">
        <v>59.4</v>
      </c>
      <c r="L216" s="328">
        <v>3.3</v>
      </c>
      <c r="M216" s="329">
        <v>61.9</v>
      </c>
      <c r="N216" s="328">
        <v>3.3</v>
      </c>
      <c r="O216" s="330">
        <f t="shared" si="30"/>
        <v>64.7</v>
      </c>
      <c r="P216" s="311">
        <f t="shared" si="31"/>
        <v>0.57321848081440874</v>
      </c>
      <c r="Q216" s="360">
        <f t="shared" si="32"/>
        <v>0.88596364886307377</v>
      </c>
      <c r="R216" s="330">
        <f t="shared" si="27"/>
        <v>57.9</v>
      </c>
      <c r="S216" s="330">
        <f t="shared" si="28"/>
        <v>58.2</v>
      </c>
      <c r="T216" s="330">
        <f t="shared" si="29"/>
        <v>55.1</v>
      </c>
      <c r="U216" s="330" t="str">
        <f t="shared" si="33"/>
        <v>B</v>
      </c>
      <c r="V216" s="332">
        <f t="shared" si="34"/>
        <v>7.3781519185591282E-2</v>
      </c>
      <c r="W216" s="214" t="str">
        <f t="shared" si="35"/>
        <v>Louisiana</v>
      </c>
    </row>
    <row r="217" spans="1:23" x14ac:dyDescent="0.3">
      <c r="A217" s="325" t="s">
        <v>432</v>
      </c>
      <c r="B217" s="326" t="s">
        <v>433</v>
      </c>
      <c r="C217" s="326">
        <v>1618</v>
      </c>
      <c r="D217" s="327">
        <v>1557</v>
      </c>
      <c r="E217" s="326">
        <v>1073</v>
      </c>
      <c r="F217" s="328">
        <v>66.3</v>
      </c>
      <c r="G217" s="328">
        <v>4.5999999999999996</v>
      </c>
      <c r="H217" s="328">
        <v>68.900000000000006</v>
      </c>
      <c r="I217" s="328">
        <v>4.5999999999999996</v>
      </c>
      <c r="J217" s="327">
        <v>959</v>
      </c>
      <c r="K217" s="328">
        <v>59.3</v>
      </c>
      <c r="L217" s="328">
        <v>4.8</v>
      </c>
      <c r="M217" s="329">
        <v>61.6</v>
      </c>
      <c r="N217" s="328">
        <v>4.9000000000000004</v>
      </c>
      <c r="O217" s="330" t="str">
        <f t="shared" si="30"/>
        <v/>
      </c>
      <c r="P217" s="311" t="str">
        <f t="shared" si="31"/>
        <v/>
      </c>
      <c r="Q217" s="360" t="str">
        <f t="shared" si="32"/>
        <v/>
      </c>
      <c r="R217" s="330" t="str">
        <f t="shared" si="27"/>
        <v/>
      </c>
      <c r="S217" s="330" t="str">
        <f t="shared" si="28"/>
        <v/>
      </c>
      <c r="T217" s="330" t="str">
        <f t="shared" si="29"/>
        <v/>
      </c>
      <c r="U217" s="330" t="str">
        <f t="shared" si="33"/>
        <v/>
      </c>
      <c r="V217" s="332" t="str">
        <f t="shared" si="34"/>
        <v/>
      </c>
      <c r="W217" s="214" t="str">
        <f t="shared" si="35"/>
        <v/>
      </c>
    </row>
    <row r="218" spans="1:23" x14ac:dyDescent="0.3">
      <c r="A218" s="325" t="s">
        <v>432</v>
      </c>
      <c r="B218" s="326" t="s">
        <v>434</v>
      </c>
      <c r="C218" s="326">
        <v>1820</v>
      </c>
      <c r="D218" s="327">
        <v>1742</v>
      </c>
      <c r="E218" s="326">
        <v>1214</v>
      </c>
      <c r="F218" s="328">
        <v>66.7</v>
      </c>
      <c r="G218" s="328">
        <v>4.4000000000000004</v>
      </c>
      <c r="H218" s="328">
        <v>69.7</v>
      </c>
      <c r="I218" s="328">
        <v>4.3</v>
      </c>
      <c r="J218" s="327">
        <v>1082</v>
      </c>
      <c r="K218" s="328">
        <v>59.5</v>
      </c>
      <c r="L218" s="328">
        <v>4.5</v>
      </c>
      <c r="M218" s="329">
        <v>62.1</v>
      </c>
      <c r="N218" s="328">
        <v>4.5999999999999996</v>
      </c>
      <c r="O218" s="330" t="str">
        <f t="shared" si="30"/>
        <v/>
      </c>
      <c r="P218" s="311" t="str">
        <f t="shared" si="31"/>
        <v/>
      </c>
      <c r="Q218" s="360" t="str">
        <f t="shared" si="32"/>
        <v/>
      </c>
      <c r="R218" s="330" t="str">
        <f t="shared" si="27"/>
        <v/>
      </c>
      <c r="S218" s="330" t="str">
        <f t="shared" si="28"/>
        <v/>
      </c>
      <c r="T218" s="330" t="str">
        <f t="shared" si="29"/>
        <v/>
      </c>
      <c r="U218" s="330" t="str">
        <f t="shared" si="33"/>
        <v/>
      </c>
      <c r="V218" s="332" t="str">
        <f t="shared" si="34"/>
        <v/>
      </c>
      <c r="W218" s="214" t="str">
        <f t="shared" si="35"/>
        <v/>
      </c>
    </row>
    <row r="219" spans="1:23" x14ac:dyDescent="0.3">
      <c r="A219" s="325" t="s">
        <v>432</v>
      </c>
      <c r="B219" s="326" t="s">
        <v>435</v>
      </c>
      <c r="C219" s="326">
        <v>2212</v>
      </c>
      <c r="D219" s="327">
        <v>2120</v>
      </c>
      <c r="E219" s="326">
        <v>1486</v>
      </c>
      <c r="F219" s="328">
        <v>67.2</v>
      </c>
      <c r="G219" s="328">
        <v>3.9</v>
      </c>
      <c r="H219" s="328">
        <v>70.099999999999994</v>
      </c>
      <c r="I219" s="328">
        <v>3.9</v>
      </c>
      <c r="J219" s="327">
        <v>1362</v>
      </c>
      <c r="K219" s="328">
        <v>61.6</v>
      </c>
      <c r="L219" s="328">
        <v>4.0999999999999996</v>
      </c>
      <c r="M219" s="329">
        <v>64.2</v>
      </c>
      <c r="N219" s="328">
        <v>4.0999999999999996</v>
      </c>
      <c r="O219" s="330" t="str">
        <f t="shared" si="30"/>
        <v/>
      </c>
      <c r="P219" s="311" t="str">
        <f t="shared" si="31"/>
        <v/>
      </c>
      <c r="Q219" s="360" t="str">
        <f t="shared" si="32"/>
        <v/>
      </c>
      <c r="R219" s="330" t="str">
        <f t="shared" si="27"/>
        <v/>
      </c>
      <c r="S219" s="330" t="str">
        <f t="shared" si="28"/>
        <v/>
      </c>
      <c r="T219" s="330" t="str">
        <f t="shared" si="29"/>
        <v/>
      </c>
      <c r="U219" s="330" t="str">
        <f t="shared" si="33"/>
        <v/>
      </c>
      <c r="V219" s="332" t="str">
        <f t="shared" si="34"/>
        <v/>
      </c>
      <c r="W219" s="214" t="str">
        <f t="shared" si="35"/>
        <v/>
      </c>
    </row>
    <row r="220" spans="1:23" x14ac:dyDescent="0.3">
      <c r="A220" s="325" t="s">
        <v>432</v>
      </c>
      <c r="B220" s="326" t="s">
        <v>436</v>
      </c>
      <c r="C220" s="326">
        <v>2048</v>
      </c>
      <c r="D220" s="327">
        <v>2022</v>
      </c>
      <c r="E220" s="326">
        <v>1426</v>
      </c>
      <c r="F220" s="328">
        <v>69.599999999999994</v>
      </c>
      <c r="G220" s="328">
        <v>4</v>
      </c>
      <c r="H220" s="328">
        <v>70.5</v>
      </c>
      <c r="I220" s="328">
        <v>4</v>
      </c>
      <c r="J220" s="327">
        <v>1309</v>
      </c>
      <c r="K220" s="328">
        <v>63.9</v>
      </c>
      <c r="L220" s="328">
        <v>4.2</v>
      </c>
      <c r="M220" s="329">
        <v>64.7</v>
      </c>
      <c r="N220" s="328">
        <v>4.2</v>
      </c>
      <c r="O220" s="330" t="str">
        <f t="shared" si="30"/>
        <v/>
      </c>
      <c r="P220" s="311" t="str">
        <f t="shared" si="31"/>
        <v/>
      </c>
      <c r="Q220" s="360" t="str">
        <f t="shared" si="32"/>
        <v/>
      </c>
      <c r="R220" s="330" t="str">
        <f t="shared" si="27"/>
        <v/>
      </c>
      <c r="S220" s="330" t="str">
        <f t="shared" si="28"/>
        <v/>
      </c>
      <c r="T220" s="330" t="str">
        <f t="shared" si="29"/>
        <v/>
      </c>
      <c r="U220" s="330" t="str">
        <f t="shared" si="33"/>
        <v/>
      </c>
      <c r="V220" s="332" t="str">
        <f t="shared" si="34"/>
        <v/>
      </c>
      <c r="W220" s="214" t="str">
        <f t="shared" si="35"/>
        <v/>
      </c>
    </row>
    <row r="221" spans="1:23" x14ac:dyDescent="0.3">
      <c r="A221" s="325" t="s">
        <v>432</v>
      </c>
      <c r="B221" s="326" t="s">
        <v>437</v>
      </c>
      <c r="C221" s="326">
        <v>1068</v>
      </c>
      <c r="D221" s="327">
        <v>1048</v>
      </c>
      <c r="E221" s="326">
        <v>720</v>
      </c>
      <c r="F221" s="328">
        <v>67.5</v>
      </c>
      <c r="G221" s="328">
        <v>5.4</v>
      </c>
      <c r="H221" s="328">
        <v>68.7</v>
      </c>
      <c r="I221" s="328">
        <v>5.4</v>
      </c>
      <c r="J221" s="327">
        <v>607</v>
      </c>
      <c r="K221" s="328">
        <v>56.9</v>
      </c>
      <c r="L221" s="328">
        <v>5.7</v>
      </c>
      <c r="M221" s="329">
        <v>57.9</v>
      </c>
      <c r="N221" s="328">
        <v>5.7</v>
      </c>
      <c r="O221" s="330" t="str">
        <f t="shared" si="30"/>
        <v/>
      </c>
      <c r="P221" s="311" t="str">
        <f t="shared" si="31"/>
        <v/>
      </c>
      <c r="Q221" s="360" t="str">
        <f t="shared" si="32"/>
        <v/>
      </c>
      <c r="R221" s="330" t="str">
        <f t="shared" si="27"/>
        <v/>
      </c>
      <c r="S221" s="330" t="str">
        <f t="shared" si="28"/>
        <v/>
      </c>
      <c r="T221" s="330" t="str">
        <f t="shared" si="29"/>
        <v/>
      </c>
      <c r="U221" s="330" t="str">
        <f t="shared" si="33"/>
        <v/>
      </c>
      <c r="V221" s="332" t="str">
        <f t="shared" si="34"/>
        <v/>
      </c>
      <c r="W221" s="214" t="str">
        <f t="shared" si="35"/>
        <v/>
      </c>
    </row>
    <row r="222" spans="1:23" x14ac:dyDescent="0.3">
      <c r="A222" s="325" t="s">
        <v>432</v>
      </c>
      <c r="B222" s="326" t="s">
        <v>438</v>
      </c>
      <c r="C222" s="326">
        <v>84</v>
      </c>
      <c r="D222" s="327">
        <v>57</v>
      </c>
      <c r="E222" s="326">
        <v>23</v>
      </c>
      <c r="F222" s="333" t="s">
        <v>444</v>
      </c>
      <c r="G222" s="333" t="s">
        <v>444</v>
      </c>
      <c r="H222" s="333" t="s">
        <v>444</v>
      </c>
      <c r="I222" s="333" t="s">
        <v>444</v>
      </c>
      <c r="J222" s="327">
        <v>23</v>
      </c>
      <c r="K222" s="333" t="s">
        <v>444</v>
      </c>
      <c r="L222" s="333" t="s">
        <v>444</v>
      </c>
      <c r="M222" s="334" t="s">
        <v>444</v>
      </c>
      <c r="N222" s="333" t="s">
        <v>444</v>
      </c>
      <c r="O222" s="330" t="str">
        <f t="shared" si="30"/>
        <v/>
      </c>
      <c r="P222" s="311" t="str">
        <f t="shared" si="31"/>
        <v/>
      </c>
      <c r="Q222" s="360" t="str">
        <f t="shared" si="32"/>
        <v/>
      </c>
      <c r="R222" s="330" t="str">
        <f t="shared" si="27"/>
        <v/>
      </c>
      <c r="S222" s="330" t="str">
        <f t="shared" si="28"/>
        <v/>
      </c>
      <c r="T222" s="330" t="str">
        <f t="shared" si="29"/>
        <v/>
      </c>
      <c r="U222" s="330" t="str">
        <f t="shared" si="33"/>
        <v/>
      </c>
      <c r="V222" s="332" t="str">
        <f t="shared" si="34"/>
        <v/>
      </c>
      <c r="W222" s="214" t="str">
        <f t="shared" si="35"/>
        <v/>
      </c>
    </row>
    <row r="223" spans="1:23" x14ac:dyDescent="0.3">
      <c r="A223" s="325" t="s">
        <v>432</v>
      </c>
      <c r="B223" s="326" t="s">
        <v>439</v>
      </c>
      <c r="C223" s="326">
        <v>210</v>
      </c>
      <c r="D223" s="327">
        <v>131</v>
      </c>
      <c r="E223" s="326">
        <v>84</v>
      </c>
      <c r="F223" s="328">
        <v>40</v>
      </c>
      <c r="G223" s="328">
        <v>13.9</v>
      </c>
      <c r="H223" s="328">
        <v>64.3</v>
      </c>
      <c r="I223" s="328">
        <v>17.3</v>
      </c>
      <c r="J223" s="327">
        <v>72</v>
      </c>
      <c r="K223" s="328">
        <v>34.299999999999997</v>
      </c>
      <c r="L223" s="328">
        <v>13.5</v>
      </c>
      <c r="M223" s="329">
        <v>55.1</v>
      </c>
      <c r="N223" s="328">
        <v>17.899999999999999</v>
      </c>
      <c r="O223" s="330" t="str">
        <f t="shared" si="30"/>
        <v/>
      </c>
      <c r="P223" s="311" t="str">
        <f t="shared" si="31"/>
        <v/>
      </c>
      <c r="Q223" s="360" t="str">
        <f t="shared" si="32"/>
        <v/>
      </c>
      <c r="R223" s="330" t="str">
        <f t="shared" si="27"/>
        <v/>
      </c>
      <c r="S223" s="330" t="str">
        <f t="shared" si="28"/>
        <v/>
      </c>
      <c r="T223" s="330" t="str">
        <f t="shared" si="29"/>
        <v/>
      </c>
      <c r="U223" s="330" t="str">
        <f t="shared" si="33"/>
        <v/>
      </c>
      <c r="V223" s="332" t="str">
        <f t="shared" si="34"/>
        <v/>
      </c>
      <c r="W223" s="214" t="str">
        <f t="shared" si="35"/>
        <v/>
      </c>
    </row>
    <row r="224" spans="1:23" x14ac:dyDescent="0.3">
      <c r="A224" s="325" t="s">
        <v>432</v>
      </c>
      <c r="B224" s="326" t="s">
        <v>440</v>
      </c>
      <c r="C224" s="326">
        <v>2261</v>
      </c>
      <c r="D224" s="327">
        <v>2169</v>
      </c>
      <c r="E224" s="326">
        <v>1524</v>
      </c>
      <c r="F224" s="328">
        <v>67.400000000000006</v>
      </c>
      <c r="G224" s="328">
        <v>3.9</v>
      </c>
      <c r="H224" s="328">
        <v>70.3</v>
      </c>
      <c r="I224" s="328">
        <v>3.9</v>
      </c>
      <c r="J224" s="327">
        <v>1396</v>
      </c>
      <c r="K224" s="328">
        <v>61.8</v>
      </c>
      <c r="L224" s="328">
        <v>4</v>
      </c>
      <c r="M224" s="329">
        <v>64.400000000000006</v>
      </c>
      <c r="N224" s="328">
        <v>4.0999999999999996</v>
      </c>
      <c r="O224" s="330" t="str">
        <f t="shared" si="30"/>
        <v/>
      </c>
      <c r="P224" s="311" t="str">
        <f t="shared" si="31"/>
        <v/>
      </c>
      <c r="Q224" s="360" t="str">
        <f t="shared" si="32"/>
        <v/>
      </c>
      <c r="R224" s="330" t="str">
        <f t="shared" si="27"/>
        <v/>
      </c>
      <c r="S224" s="330" t="str">
        <f t="shared" si="28"/>
        <v/>
      </c>
      <c r="T224" s="330" t="str">
        <f t="shared" si="29"/>
        <v/>
      </c>
      <c r="U224" s="330" t="str">
        <f t="shared" si="33"/>
        <v/>
      </c>
      <c r="V224" s="332" t="str">
        <f t="shared" si="34"/>
        <v/>
      </c>
      <c r="W224" s="214" t="str">
        <f t="shared" si="35"/>
        <v/>
      </c>
    </row>
    <row r="225" spans="1:23" x14ac:dyDescent="0.3">
      <c r="A225" s="325" t="s">
        <v>432</v>
      </c>
      <c r="B225" s="326" t="s">
        <v>441</v>
      </c>
      <c r="C225" s="326">
        <v>1092</v>
      </c>
      <c r="D225" s="327">
        <v>1072</v>
      </c>
      <c r="E225" s="326">
        <v>737</v>
      </c>
      <c r="F225" s="328">
        <v>67.5</v>
      </c>
      <c r="G225" s="328">
        <v>5.3</v>
      </c>
      <c r="H225" s="328">
        <v>68.8</v>
      </c>
      <c r="I225" s="328">
        <v>5.3</v>
      </c>
      <c r="J225" s="327">
        <v>624</v>
      </c>
      <c r="K225" s="328">
        <v>57.2</v>
      </c>
      <c r="L225" s="328">
        <v>5.6</v>
      </c>
      <c r="M225" s="329">
        <v>58.2</v>
      </c>
      <c r="N225" s="328">
        <v>5.7</v>
      </c>
      <c r="O225" s="330" t="str">
        <f t="shared" si="30"/>
        <v/>
      </c>
      <c r="P225" s="311" t="str">
        <f t="shared" si="31"/>
        <v/>
      </c>
      <c r="Q225" s="360" t="str">
        <f t="shared" si="32"/>
        <v/>
      </c>
      <c r="R225" s="330" t="str">
        <f t="shared" si="27"/>
        <v/>
      </c>
      <c r="S225" s="330" t="str">
        <f t="shared" si="28"/>
        <v/>
      </c>
      <c r="T225" s="330" t="str">
        <f t="shared" si="29"/>
        <v/>
      </c>
      <c r="U225" s="330" t="str">
        <f t="shared" si="33"/>
        <v/>
      </c>
      <c r="V225" s="332" t="str">
        <f t="shared" si="34"/>
        <v/>
      </c>
      <c r="W225" s="214" t="str">
        <f t="shared" si="35"/>
        <v/>
      </c>
    </row>
    <row r="226" spans="1:23" x14ac:dyDescent="0.3">
      <c r="A226" s="325" t="s">
        <v>432</v>
      </c>
      <c r="B226" s="326" t="s">
        <v>442</v>
      </c>
      <c r="C226" s="326">
        <v>90</v>
      </c>
      <c r="D226" s="327">
        <v>63</v>
      </c>
      <c r="E226" s="326">
        <v>29</v>
      </c>
      <c r="F226" s="333" t="s">
        <v>444</v>
      </c>
      <c r="G226" s="333" t="s">
        <v>444</v>
      </c>
      <c r="H226" s="333" t="s">
        <v>444</v>
      </c>
      <c r="I226" s="333" t="s">
        <v>444</v>
      </c>
      <c r="J226" s="327">
        <v>26</v>
      </c>
      <c r="K226" s="333" t="s">
        <v>444</v>
      </c>
      <c r="L226" s="333" t="s">
        <v>444</v>
      </c>
      <c r="M226" s="334" t="s">
        <v>444</v>
      </c>
      <c r="N226" s="333" t="s">
        <v>444</v>
      </c>
      <c r="O226" s="330" t="str">
        <f t="shared" si="30"/>
        <v/>
      </c>
      <c r="P226" s="311" t="str">
        <f t="shared" si="31"/>
        <v/>
      </c>
      <c r="Q226" s="360" t="str">
        <f t="shared" si="32"/>
        <v/>
      </c>
      <c r="R226" s="330" t="str">
        <f t="shared" si="27"/>
        <v/>
      </c>
      <c r="S226" s="330" t="str">
        <f t="shared" si="28"/>
        <v/>
      </c>
      <c r="T226" s="330" t="str">
        <f t="shared" si="29"/>
        <v/>
      </c>
      <c r="U226" s="330" t="str">
        <f t="shared" si="33"/>
        <v/>
      </c>
      <c r="V226" s="332" t="str">
        <f t="shared" si="34"/>
        <v/>
      </c>
      <c r="W226" s="214" t="str">
        <f t="shared" si="35"/>
        <v/>
      </c>
    </row>
    <row r="227" spans="1:23" x14ac:dyDescent="0.3">
      <c r="A227" s="325" t="s">
        <v>463</v>
      </c>
      <c r="B227" s="326" t="s">
        <v>431</v>
      </c>
      <c r="C227" s="326">
        <v>1087</v>
      </c>
      <c r="D227" s="327">
        <v>1075</v>
      </c>
      <c r="E227" s="326">
        <v>832</v>
      </c>
      <c r="F227" s="328">
        <v>76.5</v>
      </c>
      <c r="G227" s="328">
        <v>3.2</v>
      </c>
      <c r="H227" s="328">
        <v>77.400000000000006</v>
      </c>
      <c r="I227" s="328">
        <v>3.2</v>
      </c>
      <c r="J227" s="327">
        <v>766</v>
      </c>
      <c r="K227" s="328">
        <v>70.5</v>
      </c>
      <c r="L227" s="328">
        <v>3.4</v>
      </c>
      <c r="M227" s="329">
        <v>71.3</v>
      </c>
      <c r="N227" s="328">
        <v>3.4</v>
      </c>
      <c r="O227" s="330">
        <f t="shared" si="30"/>
        <v>71.8</v>
      </c>
      <c r="P227" s="311">
        <f t="shared" si="31"/>
        <v>0.60377358490566035</v>
      </c>
      <c r="Q227" s="360">
        <f t="shared" si="32"/>
        <v>0.8409102853839282</v>
      </c>
      <c r="R227" s="330" t="str">
        <f t="shared" si="27"/>
        <v>B</v>
      </c>
      <c r="S227" s="330" t="str">
        <f t="shared" si="28"/>
        <v>B</v>
      </c>
      <c r="T227" s="330" t="str">
        <f t="shared" si="29"/>
        <v>B</v>
      </c>
      <c r="U227" s="330" t="str">
        <f t="shared" si="33"/>
        <v>B</v>
      </c>
      <c r="V227" s="332">
        <f t="shared" si="34"/>
        <v>0.11422641509433962</v>
      </c>
      <c r="W227" s="214" t="str">
        <f t="shared" si="35"/>
        <v>Maine</v>
      </c>
    </row>
    <row r="228" spans="1:23" x14ac:dyDescent="0.3">
      <c r="A228" s="325" t="s">
        <v>432</v>
      </c>
      <c r="B228" s="326" t="s">
        <v>433</v>
      </c>
      <c r="C228" s="326">
        <v>523</v>
      </c>
      <c r="D228" s="327">
        <v>515</v>
      </c>
      <c r="E228" s="326">
        <v>383</v>
      </c>
      <c r="F228" s="328">
        <v>73.2</v>
      </c>
      <c r="G228" s="328">
        <v>4.8</v>
      </c>
      <c r="H228" s="328">
        <v>74.3</v>
      </c>
      <c r="I228" s="328">
        <v>4.8</v>
      </c>
      <c r="J228" s="327">
        <v>351</v>
      </c>
      <c r="K228" s="328">
        <v>67.2</v>
      </c>
      <c r="L228" s="328">
        <v>5.0999999999999996</v>
      </c>
      <c r="M228" s="329">
        <v>68.2</v>
      </c>
      <c r="N228" s="328">
        <v>5.0999999999999996</v>
      </c>
      <c r="O228" s="330" t="str">
        <f t="shared" si="30"/>
        <v/>
      </c>
      <c r="P228" s="311" t="str">
        <f t="shared" si="31"/>
        <v/>
      </c>
      <c r="Q228" s="360" t="str">
        <f t="shared" si="32"/>
        <v/>
      </c>
      <c r="R228" s="330" t="str">
        <f t="shared" si="27"/>
        <v/>
      </c>
      <c r="S228" s="330" t="str">
        <f t="shared" si="28"/>
        <v/>
      </c>
      <c r="T228" s="330" t="str">
        <f t="shared" si="29"/>
        <v/>
      </c>
      <c r="U228" s="330" t="str">
        <f t="shared" si="33"/>
        <v/>
      </c>
      <c r="V228" s="332" t="str">
        <f t="shared" si="34"/>
        <v/>
      </c>
      <c r="W228" s="214" t="str">
        <f t="shared" si="35"/>
        <v/>
      </c>
    </row>
    <row r="229" spans="1:23" x14ac:dyDescent="0.3">
      <c r="A229" s="325" t="s">
        <v>432</v>
      </c>
      <c r="B229" s="326" t="s">
        <v>434</v>
      </c>
      <c r="C229" s="326">
        <v>564</v>
      </c>
      <c r="D229" s="327">
        <v>560</v>
      </c>
      <c r="E229" s="326">
        <v>449</v>
      </c>
      <c r="F229" s="328">
        <v>79.5</v>
      </c>
      <c r="G229" s="328">
        <v>4.2</v>
      </c>
      <c r="H229" s="328">
        <v>80.2</v>
      </c>
      <c r="I229" s="328">
        <v>4.2</v>
      </c>
      <c r="J229" s="327">
        <v>415</v>
      </c>
      <c r="K229" s="328">
        <v>73.5</v>
      </c>
      <c r="L229" s="328">
        <v>4.5999999999999996</v>
      </c>
      <c r="M229" s="329">
        <v>74.099999999999994</v>
      </c>
      <c r="N229" s="328">
        <v>4.5999999999999996</v>
      </c>
      <c r="O229" s="330" t="str">
        <f t="shared" si="30"/>
        <v/>
      </c>
      <c r="P229" s="311" t="str">
        <f t="shared" si="31"/>
        <v/>
      </c>
      <c r="Q229" s="360" t="str">
        <f t="shared" si="32"/>
        <v/>
      </c>
      <c r="R229" s="330" t="str">
        <f t="shared" si="27"/>
        <v/>
      </c>
      <c r="S229" s="330" t="str">
        <f t="shared" si="28"/>
        <v/>
      </c>
      <c r="T229" s="330" t="str">
        <f t="shared" si="29"/>
        <v/>
      </c>
      <c r="U229" s="330" t="str">
        <f t="shared" si="33"/>
        <v/>
      </c>
      <c r="V229" s="332" t="str">
        <f t="shared" si="34"/>
        <v/>
      </c>
      <c r="W229" s="214" t="str">
        <f t="shared" si="35"/>
        <v/>
      </c>
    </row>
    <row r="230" spans="1:23" x14ac:dyDescent="0.3">
      <c r="A230" s="325" t="s">
        <v>432</v>
      </c>
      <c r="B230" s="326" t="s">
        <v>435</v>
      </c>
      <c r="C230" s="326">
        <v>1036</v>
      </c>
      <c r="D230" s="327">
        <v>1031</v>
      </c>
      <c r="E230" s="326">
        <v>803</v>
      </c>
      <c r="F230" s="328">
        <v>77.5</v>
      </c>
      <c r="G230" s="328">
        <v>3.2</v>
      </c>
      <c r="H230" s="328">
        <v>77.900000000000006</v>
      </c>
      <c r="I230" s="328">
        <v>3.2</v>
      </c>
      <c r="J230" s="327">
        <v>739</v>
      </c>
      <c r="K230" s="328">
        <v>71.3</v>
      </c>
      <c r="L230" s="328">
        <v>3.5</v>
      </c>
      <c r="M230" s="329">
        <v>71.7</v>
      </c>
      <c r="N230" s="328">
        <v>3.5</v>
      </c>
      <c r="O230" s="330" t="str">
        <f t="shared" si="30"/>
        <v/>
      </c>
      <c r="P230" s="311" t="str">
        <f t="shared" si="31"/>
        <v/>
      </c>
      <c r="Q230" s="360" t="str">
        <f t="shared" si="32"/>
        <v/>
      </c>
      <c r="R230" s="330" t="str">
        <f t="shared" si="27"/>
        <v/>
      </c>
      <c r="S230" s="330" t="str">
        <f t="shared" si="28"/>
        <v/>
      </c>
      <c r="T230" s="330" t="str">
        <f t="shared" si="29"/>
        <v/>
      </c>
      <c r="U230" s="330" t="str">
        <f t="shared" si="33"/>
        <v/>
      </c>
      <c r="V230" s="332" t="str">
        <f t="shared" si="34"/>
        <v/>
      </c>
      <c r="W230" s="214" t="str">
        <f t="shared" si="35"/>
        <v/>
      </c>
    </row>
    <row r="231" spans="1:23" x14ac:dyDescent="0.3">
      <c r="A231" s="325" t="s">
        <v>432</v>
      </c>
      <c r="B231" s="326" t="s">
        <v>436</v>
      </c>
      <c r="C231" s="326">
        <v>1027</v>
      </c>
      <c r="D231" s="327">
        <v>1022</v>
      </c>
      <c r="E231" s="326">
        <v>798</v>
      </c>
      <c r="F231" s="328">
        <v>77.7</v>
      </c>
      <c r="G231" s="328">
        <v>3.2</v>
      </c>
      <c r="H231" s="328">
        <v>78.099999999999994</v>
      </c>
      <c r="I231" s="328">
        <v>3.2</v>
      </c>
      <c r="J231" s="327">
        <v>734</v>
      </c>
      <c r="K231" s="328">
        <v>71.5</v>
      </c>
      <c r="L231" s="328">
        <v>3.5</v>
      </c>
      <c r="M231" s="329">
        <v>71.8</v>
      </c>
      <c r="N231" s="328">
        <v>3.5</v>
      </c>
      <c r="O231" s="330" t="str">
        <f t="shared" si="30"/>
        <v/>
      </c>
      <c r="P231" s="311" t="str">
        <f t="shared" si="31"/>
        <v/>
      </c>
      <c r="Q231" s="360" t="str">
        <f t="shared" si="32"/>
        <v/>
      </c>
      <c r="R231" s="330" t="str">
        <f t="shared" si="27"/>
        <v/>
      </c>
      <c r="S231" s="330" t="str">
        <f t="shared" si="28"/>
        <v/>
      </c>
      <c r="T231" s="330" t="str">
        <f t="shared" si="29"/>
        <v/>
      </c>
      <c r="U231" s="330" t="str">
        <f t="shared" si="33"/>
        <v/>
      </c>
      <c r="V231" s="332" t="str">
        <f t="shared" si="34"/>
        <v/>
      </c>
      <c r="W231" s="214" t="str">
        <f t="shared" si="35"/>
        <v/>
      </c>
    </row>
    <row r="232" spans="1:23" x14ac:dyDescent="0.3">
      <c r="A232" s="325" t="s">
        <v>432</v>
      </c>
      <c r="B232" s="326" t="s">
        <v>437</v>
      </c>
      <c r="C232" s="326">
        <v>13</v>
      </c>
      <c r="D232" s="327">
        <v>8</v>
      </c>
      <c r="E232" s="326">
        <v>4</v>
      </c>
      <c r="F232" s="333" t="s">
        <v>444</v>
      </c>
      <c r="G232" s="333" t="s">
        <v>444</v>
      </c>
      <c r="H232" s="333" t="s">
        <v>444</v>
      </c>
      <c r="I232" s="333" t="s">
        <v>444</v>
      </c>
      <c r="J232" s="327">
        <v>4</v>
      </c>
      <c r="K232" s="333" t="s">
        <v>444</v>
      </c>
      <c r="L232" s="333" t="s">
        <v>444</v>
      </c>
      <c r="M232" s="334" t="s">
        <v>444</v>
      </c>
      <c r="N232" s="333" t="s">
        <v>444</v>
      </c>
      <c r="O232" s="330" t="str">
        <f t="shared" si="30"/>
        <v/>
      </c>
      <c r="P232" s="311" t="str">
        <f t="shared" si="31"/>
        <v/>
      </c>
      <c r="Q232" s="360" t="str">
        <f t="shared" si="32"/>
        <v/>
      </c>
      <c r="R232" s="330" t="str">
        <f t="shared" si="27"/>
        <v/>
      </c>
      <c r="S232" s="330" t="str">
        <f t="shared" si="28"/>
        <v/>
      </c>
      <c r="T232" s="330" t="str">
        <f t="shared" si="29"/>
        <v/>
      </c>
      <c r="U232" s="330" t="str">
        <f t="shared" si="33"/>
        <v/>
      </c>
      <c r="V232" s="332" t="str">
        <f t="shared" si="34"/>
        <v/>
      </c>
      <c r="W232" s="214" t="str">
        <f t="shared" si="35"/>
        <v/>
      </c>
    </row>
    <row r="233" spans="1:23" x14ac:dyDescent="0.3">
      <c r="A233" s="325" t="s">
        <v>432</v>
      </c>
      <c r="B233" s="326" t="s">
        <v>438</v>
      </c>
      <c r="C233" s="326">
        <v>10</v>
      </c>
      <c r="D233" s="327">
        <v>7</v>
      </c>
      <c r="E233" s="326">
        <v>6</v>
      </c>
      <c r="F233" s="333" t="s">
        <v>444</v>
      </c>
      <c r="G233" s="333" t="s">
        <v>444</v>
      </c>
      <c r="H233" s="333" t="s">
        <v>444</v>
      </c>
      <c r="I233" s="333" t="s">
        <v>444</v>
      </c>
      <c r="J233" s="327">
        <v>6</v>
      </c>
      <c r="K233" s="333" t="s">
        <v>444</v>
      </c>
      <c r="L233" s="333" t="s">
        <v>444</v>
      </c>
      <c r="M233" s="334" t="s">
        <v>444</v>
      </c>
      <c r="N233" s="333" t="s">
        <v>444</v>
      </c>
      <c r="O233" s="330" t="str">
        <f t="shared" si="30"/>
        <v/>
      </c>
      <c r="P233" s="311" t="str">
        <f t="shared" si="31"/>
        <v/>
      </c>
      <c r="Q233" s="360" t="str">
        <f t="shared" si="32"/>
        <v/>
      </c>
      <c r="R233" s="330" t="str">
        <f t="shared" si="27"/>
        <v/>
      </c>
      <c r="S233" s="330" t="str">
        <f t="shared" si="28"/>
        <v/>
      </c>
      <c r="T233" s="330" t="str">
        <f t="shared" si="29"/>
        <v/>
      </c>
      <c r="U233" s="330" t="str">
        <f t="shared" si="33"/>
        <v/>
      </c>
      <c r="V233" s="332" t="str">
        <f t="shared" si="34"/>
        <v/>
      </c>
      <c r="W233" s="214" t="str">
        <f t="shared" si="35"/>
        <v/>
      </c>
    </row>
    <row r="234" spans="1:23" x14ac:dyDescent="0.3">
      <c r="A234" s="325" t="s">
        <v>432</v>
      </c>
      <c r="B234" s="326" t="s">
        <v>439</v>
      </c>
      <c r="C234" s="326">
        <v>11</v>
      </c>
      <c r="D234" s="327">
        <v>11</v>
      </c>
      <c r="E234" s="326">
        <v>7</v>
      </c>
      <c r="F234" s="333" t="s">
        <v>444</v>
      </c>
      <c r="G234" s="333" t="s">
        <v>444</v>
      </c>
      <c r="H234" s="333" t="s">
        <v>444</v>
      </c>
      <c r="I234" s="333" t="s">
        <v>444</v>
      </c>
      <c r="J234" s="327">
        <v>7</v>
      </c>
      <c r="K234" s="333" t="s">
        <v>444</v>
      </c>
      <c r="L234" s="333" t="s">
        <v>444</v>
      </c>
      <c r="M234" s="334" t="s">
        <v>444</v>
      </c>
      <c r="N234" s="333" t="s">
        <v>444</v>
      </c>
      <c r="O234" s="330" t="str">
        <f t="shared" si="30"/>
        <v/>
      </c>
      <c r="P234" s="311" t="str">
        <f t="shared" si="31"/>
        <v/>
      </c>
      <c r="Q234" s="360" t="str">
        <f t="shared" si="32"/>
        <v/>
      </c>
      <c r="R234" s="330" t="str">
        <f t="shared" si="27"/>
        <v/>
      </c>
      <c r="S234" s="330" t="str">
        <f t="shared" si="28"/>
        <v/>
      </c>
      <c r="T234" s="330" t="str">
        <f t="shared" si="29"/>
        <v/>
      </c>
      <c r="U234" s="330" t="str">
        <f t="shared" si="33"/>
        <v/>
      </c>
      <c r="V234" s="332" t="str">
        <f t="shared" si="34"/>
        <v/>
      </c>
      <c r="W234" s="214" t="str">
        <f t="shared" si="35"/>
        <v/>
      </c>
    </row>
    <row r="235" spans="1:23" x14ac:dyDescent="0.3">
      <c r="A235" s="325" t="s">
        <v>432</v>
      </c>
      <c r="B235" s="326" t="s">
        <v>440</v>
      </c>
      <c r="C235" s="326">
        <v>1058</v>
      </c>
      <c r="D235" s="327">
        <v>1053</v>
      </c>
      <c r="E235" s="326">
        <v>818</v>
      </c>
      <c r="F235" s="328">
        <v>77.3</v>
      </c>
      <c r="G235" s="328">
        <v>3.2</v>
      </c>
      <c r="H235" s="328">
        <v>77.7</v>
      </c>
      <c r="I235" s="328">
        <v>3.2</v>
      </c>
      <c r="J235" s="327">
        <v>752</v>
      </c>
      <c r="K235" s="328">
        <v>71.099999999999994</v>
      </c>
      <c r="L235" s="328">
        <v>3.5</v>
      </c>
      <c r="M235" s="329">
        <v>71.400000000000006</v>
      </c>
      <c r="N235" s="328">
        <v>3.5</v>
      </c>
      <c r="O235" s="330" t="str">
        <f t="shared" si="30"/>
        <v/>
      </c>
      <c r="P235" s="311" t="str">
        <f t="shared" si="31"/>
        <v/>
      </c>
      <c r="Q235" s="360" t="str">
        <f t="shared" si="32"/>
        <v/>
      </c>
      <c r="R235" s="330" t="str">
        <f t="shared" si="27"/>
        <v/>
      </c>
      <c r="S235" s="330" t="str">
        <f t="shared" si="28"/>
        <v/>
      </c>
      <c r="T235" s="330" t="str">
        <f t="shared" si="29"/>
        <v/>
      </c>
      <c r="U235" s="330" t="str">
        <f t="shared" si="33"/>
        <v/>
      </c>
      <c r="V235" s="332" t="str">
        <f t="shared" si="34"/>
        <v/>
      </c>
      <c r="W235" s="214" t="str">
        <f t="shared" si="35"/>
        <v/>
      </c>
    </row>
    <row r="236" spans="1:23" x14ac:dyDescent="0.3">
      <c r="A236" s="325" t="s">
        <v>432</v>
      </c>
      <c r="B236" s="326" t="s">
        <v>441</v>
      </c>
      <c r="C236" s="326">
        <v>15</v>
      </c>
      <c r="D236" s="327">
        <v>10</v>
      </c>
      <c r="E236" s="326">
        <v>6</v>
      </c>
      <c r="F236" s="333" t="s">
        <v>444</v>
      </c>
      <c r="G236" s="333" t="s">
        <v>444</v>
      </c>
      <c r="H236" s="333" t="s">
        <v>444</v>
      </c>
      <c r="I236" s="333" t="s">
        <v>444</v>
      </c>
      <c r="J236" s="327">
        <v>6</v>
      </c>
      <c r="K236" s="333" t="s">
        <v>444</v>
      </c>
      <c r="L236" s="333" t="s">
        <v>444</v>
      </c>
      <c r="M236" s="334" t="s">
        <v>444</v>
      </c>
      <c r="N236" s="333" t="s">
        <v>444</v>
      </c>
      <c r="O236" s="330" t="str">
        <f t="shared" si="30"/>
        <v/>
      </c>
      <c r="P236" s="311" t="str">
        <f t="shared" si="31"/>
        <v/>
      </c>
      <c r="Q236" s="360" t="str">
        <f t="shared" si="32"/>
        <v/>
      </c>
      <c r="R236" s="330" t="str">
        <f t="shared" si="27"/>
        <v/>
      </c>
      <c r="S236" s="330" t="str">
        <f t="shared" si="28"/>
        <v/>
      </c>
      <c r="T236" s="330" t="str">
        <f t="shared" si="29"/>
        <v/>
      </c>
      <c r="U236" s="330" t="str">
        <f t="shared" si="33"/>
        <v/>
      </c>
      <c r="V236" s="332" t="str">
        <f t="shared" si="34"/>
        <v/>
      </c>
      <c r="W236" s="214" t="str">
        <f t="shared" si="35"/>
        <v/>
      </c>
    </row>
    <row r="237" spans="1:23" x14ac:dyDescent="0.3">
      <c r="A237" s="325" t="s">
        <v>432</v>
      </c>
      <c r="B237" s="326" t="s">
        <v>442</v>
      </c>
      <c r="C237" s="326">
        <v>18</v>
      </c>
      <c r="D237" s="327">
        <v>15</v>
      </c>
      <c r="E237" s="326">
        <v>12</v>
      </c>
      <c r="F237" s="333" t="s">
        <v>444</v>
      </c>
      <c r="G237" s="333" t="s">
        <v>444</v>
      </c>
      <c r="H237" s="333" t="s">
        <v>444</v>
      </c>
      <c r="I237" s="333" t="s">
        <v>444</v>
      </c>
      <c r="J237" s="327">
        <v>12</v>
      </c>
      <c r="K237" s="333" t="s">
        <v>444</v>
      </c>
      <c r="L237" s="333" t="s">
        <v>444</v>
      </c>
      <c r="M237" s="334" t="s">
        <v>444</v>
      </c>
      <c r="N237" s="333" t="s">
        <v>444</v>
      </c>
      <c r="O237" s="330" t="str">
        <f t="shared" si="30"/>
        <v/>
      </c>
      <c r="P237" s="311" t="str">
        <f t="shared" si="31"/>
        <v/>
      </c>
      <c r="Q237" s="360" t="str">
        <f t="shared" si="32"/>
        <v/>
      </c>
      <c r="R237" s="330" t="str">
        <f t="shared" si="27"/>
        <v/>
      </c>
      <c r="S237" s="330" t="str">
        <f t="shared" si="28"/>
        <v/>
      </c>
      <c r="T237" s="330" t="str">
        <f t="shared" si="29"/>
        <v/>
      </c>
      <c r="U237" s="330" t="str">
        <f t="shared" si="33"/>
        <v/>
      </c>
      <c r="V237" s="332" t="str">
        <f t="shared" si="34"/>
        <v/>
      </c>
      <c r="W237" s="214" t="str">
        <f t="shared" si="35"/>
        <v/>
      </c>
    </row>
    <row r="238" spans="1:23" x14ac:dyDescent="0.3">
      <c r="A238" s="325" t="s">
        <v>464</v>
      </c>
      <c r="B238" s="326" t="s">
        <v>431</v>
      </c>
      <c r="C238" s="326">
        <v>4606</v>
      </c>
      <c r="D238" s="327">
        <v>4303</v>
      </c>
      <c r="E238" s="326">
        <v>3383</v>
      </c>
      <c r="F238" s="328">
        <v>73.400000000000006</v>
      </c>
      <c r="G238" s="328">
        <v>2.7</v>
      </c>
      <c r="H238" s="328">
        <v>78.599999999999994</v>
      </c>
      <c r="I238" s="328">
        <v>2.6</v>
      </c>
      <c r="J238" s="327">
        <v>3166</v>
      </c>
      <c r="K238" s="328">
        <v>68.7</v>
      </c>
      <c r="L238" s="328">
        <v>2.9</v>
      </c>
      <c r="M238" s="329">
        <v>73.599999999999994</v>
      </c>
      <c r="N238" s="328">
        <v>2.8</v>
      </c>
      <c r="O238" s="330">
        <f t="shared" si="30"/>
        <v>72.3</v>
      </c>
      <c r="P238" s="311">
        <f t="shared" si="31"/>
        <v>0.75245365321701196</v>
      </c>
      <c r="Q238" s="360">
        <f t="shared" si="32"/>
        <v>1.0407381095670982</v>
      </c>
      <c r="R238" s="330">
        <f t="shared" si="27"/>
        <v>75.3</v>
      </c>
      <c r="S238" s="330">
        <f t="shared" si="28"/>
        <v>76.400000000000006</v>
      </c>
      <c r="T238" s="330">
        <f t="shared" si="29"/>
        <v>74.400000000000006</v>
      </c>
      <c r="U238" s="330">
        <f t="shared" si="33"/>
        <v>64.099999999999994</v>
      </c>
      <c r="V238" s="332">
        <f t="shared" si="34"/>
        <v>-2.9453653217011988E-2</v>
      </c>
      <c r="W238" s="214" t="str">
        <f t="shared" si="35"/>
        <v>Maryland</v>
      </c>
    </row>
    <row r="239" spans="1:23" x14ac:dyDescent="0.3">
      <c r="A239" s="325" t="s">
        <v>432</v>
      </c>
      <c r="B239" s="326" t="s">
        <v>433</v>
      </c>
      <c r="C239" s="326">
        <v>2199</v>
      </c>
      <c r="D239" s="327">
        <v>2052</v>
      </c>
      <c r="E239" s="326">
        <v>1517</v>
      </c>
      <c r="F239" s="328">
        <v>69</v>
      </c>
      <c r="G239" s="328">
        <v>4.0999999999999996</v>
      </c>
      <c r="H239" s="328">
        <v>73.900000000000006</v>
      </c>
      <c r="I239" s="328">
        <v>4</v>
      </c>
      <c r="J239" s="327">
        <v>1430</v>
      </c>
      <c r="K239" s="328">
        <v>65</v>
      </c>
      <c r="L239" s="328">
        <v>4.2</v>
      </c>
      <c r="M239" s="329">
        <v>69.7</v>
      </c>
      <c r="N239" s="328">
        <v>4.2</v>
      </c>
      <c r="O239" s="330" t="str">
        <f t="shared" si="30"/>
        <v/>
      </c>
      <c r="P239" s="311" t="str">
        <f t="shared" si="31"/>
        <v/>
      </c>
      <c r="Q239" s="360" t="str">
        <f t="shared" si="32"/>
        <v/>
      </c>
      <c r="R239" s="330" t="str">
        <f t="shared" si="27"/>
        <v/>
      </c>
      <c r="S239" s="330" t="str">
        <f t="shared" si="28"/>
        <v/>
      </c>
      <c r="T239" s="330" t="str">
        <f t="shared" si="29"/>
        <v/>
      </c>
      <c r="U239" s="330" t="str">
        <f t="shared" si="33"/>
        <v/>
      </c>
      <c r="V239" s="332" t="str">
        <f t="shared" si="34"/>
        <v/>
      </c>
      <c r="W239" s="214" t="str">
        <f t="shared" si="35"/>
        <v/>
      </c>
    </row>
    <row r="240" spans="1:23" x14ac:dyDescent="0.3">
      <c r="A240" s="325" t="s">
        <v>432</v>
      </c>
      <c r="B240" s="326" t="s">
        <v>434</v>
      </c>
      <c r="C240" s="326">
        <v>2407</v>
      </c>
      <c r="D240" s="327">
        <v>2251</v>
      </c>
      <c r="E240" s="326">
        <v>1865</v>
      </c>
      <c r="F240" s="328">
        <v>77.5</v>
      </c>
      <c r="G240" s="328">
        <v>3.6</v>
      </c>
      <c r="H240" s="328">
        <v>82.9</v>
      </c>
      <c r="I240" s="328">
        <v>3.3</v>
      </c>
      <c r="J240" s="327">
        <v>1737</v>
      </c>
      <c r="K240" s="328">
        <v>72.2</v>
      </c>
      <c r="L240" s="328">
        <v>3.8</v>
      </c>
      <c r="M240" s="329">
        <v>77.2</v>
      </c>
      <c r="N240" s="328">
        <v>3.7</v>
      </c>
      <c r="O240" s="330" t="str">
        <f t="shared" si="30"/>
        <v/>
      </c>
      <c r="P240" s="311" t="str">
        <f t="shared" si="31"/>
        <v/>
      </c>
      <c r="Q240" s="360" t="str">
        <f t="shared" si="32"/>
        <v/>
      </c>
      <c r="R240" s="330" t="str">
        <f t="shared" si="27"/>
        <v/>
      </c>
      <c r="S240" s="330" t="str">
        <f t="shared" si="28"/>
        <v/>
      </c>
      <c r="T240" s="330" t="str">
        <f t="shared" si="29"/>
        <v/>
      </c>
      <c r="U240" s="330" t="str">
        <f t="shared" si="33"/>
        <v/>
      </c>
      <c r="V240" s="332" t="str">
        <f t="shared" si="34"/>
        <v/>
      </c>
      <c r="W240" s="214" t="str">
        <f t="shared" si="35"/>
        <v/>
      </c>
    </row>
    <row r="241" spans="1:23" x14ac:dyDescent="0.3">
      <c r="A241" s="325" t="s">
        <v>432</v>
      </c>
      <c r="B241" s="326" t="s">
        <v>435</v>
      </c>
      <c r="C241" s="326">
        <v>2757</v>
      </c>
      <c r="D241" s="327">
        <v>2650</v>
      </c>
      <c r="E241" s="326">
        <v>2069</v>
      </c>
      <c r="F241" s="328">
        <v>75</v>
      </c>
      <c r="G241" s="328">
        <v>3.4</v>
      </c>
      <c r="H241" s="328">
        <v>78.099999999999994</v>
      </c>
      <c r="I241" s="328">
        <v>3.4</v>
      </c>
      <c r="J241" s="327">
        <v>1917</v>
      </c>
      <c r="K241" s="328">
        <v>69.5</v>
      </c>
      <c r="L241" s="328">
        <v>3.7</v>
      </c>
      <c r="M241" s="329">
        <v>72.3</v>
      </c>
      <c r="N241" s="328">
        <v>3.6</v>
      </c>
      <c r="O241" s="330" t="str">
        <f t="shared" si="30"/>
        <v/>
      </c>
      <c r="P241" s="311" t="str">
        <f t="shared" si="31"/>
        <v/>
      </c>
      <c r="Q241" s="360" t="str">
        <f t="shared" si="32"/>
        <v/>
      </c>
      <c r="R241" s="330" t="str">
        <f t="shared" si="27"/>
        <v/>
      </c>
      <c r="S241" s="330" t="str">
        <f t="shared" si="28"/>
        <v/>
      </c>
      <c r="T241" s="330" t="str">
        <f t="shared" si="29"/>
        <v/>
      </c>
      <c r="U241" s="330" t="str">
        <f t="shared" si="33"/>
        <v/>
      </c>
      <c r="V241" s="332" t="str">
        <f t="shared" si="34"/>
        <v/>
      </c>
      <c r="W241" s="214" t="str">
        <f t="shared" si="35"/>
        <v/>
      </c>
    </row>
    <row r="242" spans="1:23" x14ac:dyDescent="0.3">
      <c r="A242" s="325" t="s">
        <v>432</v>
      </c>
      <c r="B242" s="326" t="s">
        <v>436</v>
      </c>
      <c r="C242" s="326">
        <v>2487</v>
      </c>
      <c r="D242" s="327">
        <v>2469</v>
      </c>
      <c r="E242" s="326">
        <v>1934</v>
      </c>
      <c r="F242" s="328">
        <v>77.8</v>
      </c>
      <c r="G242" s="328">
        <v>3.5</v>
      </c>
      <c r="H242" s="328">
        <v>78.3</v>
      </c>
      <c r="I242" s="328">
        <v>3.5</v>
      </c>
      <c r="J242" s="327">
        <v>1786</v>
      </c>
      <c r="K242" s="328">
        <v>71.8</v>
      </c>
      <c r="L242" s="328">
        <v>3.8</v>
      </c>
      <c r="M242" s="329">
        <v>72.3</v>
      </c>
      <c r="N242" s="328">
        <v>3.8</v>
      </c>
      <c r="O242" s="330" t="str">
        <f t="shared" si="30"/>
        <v/>
      </c>
      <c r="P242" s="311" t="str">
        <f t="shared" si="31"/>
        <v/>
      </c>
      <c r="Q242" s="360" t="str">
        <f t="shared" si="32"/>
        <v/>
      </c>
      <c r="R242" s="330" t="str">
        <f t="shared" si="27"/>
        <v/>
      </c>
      <c r="S242" s="330" t="str">
        <f t="shared" si="28"/>
        <v/>
      </c>
      <c r="T242" s="330" t="str">
        <f t="shared" si="29"/>
        <v/>
      </c>
      <c r="U242" s="330" t="str">
        <f t="shared" si="33"/>
        <v/>
      </c>
      <c r="V242" s="332" t="str">
        <f t="shared" si="34"/>
        <v/>
      </c>
      <c r="W242" s="214" t="str">
        <f t="shared" si="35"/>
        <v/>
      </c>
    </row>
    <row r="243" spans="1:23" x14ac:dyDescent="0.3">
      <c r="A243" s="325" t="s">
        <v>432</v>
      </c>
      <c r="B243" s="326" t="s">
        <v>437</v>
      </c>
      <c r="C243" s="326">
        <v>1421</v>
      </c>
      <c r="D243" s="327">
        <v>1289</v>
      </c>
      <c r="E243" s="326">
        <v>1022</v>
      </c>
      <c r="F243" s="328">
        <v>71.900000000000006</v>
      </c>
      <c r="G243" s="328">
        <v>4.8</v>
      </c>
      <c r="H243" s="328">
        <v>79.3</v>
      </c>
      <c r="I243" s="328">
        <v>4.5</v>
      </c>
      <c r="J243" s="327">
        <v>971</v>
      </c>
      <c r="K243" s="328">
        <v>68.3</v>
      </c>
      <c r="L243" s="328">
        <v>4.9000000000000004</v>
      </c>
      <c r="M243" s="329">
        <v>75.3</v>
      </c>
      <c r="N243" s="328">
        <v>4.8</v>
      </c>
      <c r="O243" s="330" t="str">
        <f t="shared" si="30"/>
        <v/>
      </c>
      <c r="P243" s="311" t="str">
        <f t="shared" si="31"/>
        <v/>
      </c>
      <c r="Q243" s="360" t="str">
        <f t="shared" si="32"/>
        <v/>
      </c>
      <c r="R243" s="330" t="str">
        <f t="shared" si="27"/>
        <v/>
      </c>
      <c r="S243" s="330" t="str">
        <f t="shared" si="28"/>
        <v/>
      </c>
      <c r="T243" s="330" t="str">
        <f t="shared" si="29"/>
        <v/>
      </c>
      <c r="U243" s="330" t="str">
        <f t="shared" si="33"/>
        <v/>
      </c>
      <c r="V243" s="332" t="str">
        <f t="shared" si="34"/>
        <v/>
      </c>
      <c r="W243" s="214" t="str">
        <f t="shared" si="35"/>
        <v/>
      </c>
    </row>
    <row r="244" spans="1:23" x14ac:dyDescent="0.3">
      <c r="A244" s="325" t="s">
        <v>432</v>
      </c>
      <c r="B244" s="326" t="s">
        <v>438</v>
      </c>
      <c r="C244" s="326">
        <v>302</v>
      </c>
      <c r="D244" s="327">
        <v>239</v>
      </c>
      <c r="E244" s="326">
        <v>166</v>
      </c>
      <c r="F244" s="328">
        <v>55</v>
      </c>
      <c r="G244" s="328">
        <v>11.8</v>
      </c>
      <c r="H244" s="328">
        <v>69.7</v>
      </c>
      <c r="I244" s="328">
        <v>12.2</v>
      </c>
      <c r="J244" s="327">
        <v>153</v>
      </c>
      <c r="K244" s="328">
        <v>50.6</v>
      </c>
      <c r="L244" s="328">
        <v>11.8</v>
      </c>
      <c r="M244" s="329">
        <v>64.099999999999994</v>
      </c>
      <c r="N244" s="328">
        <v>12.8</v>
      </c>
      <c r="O244" s="330" t="str">
        <f t="shared" si="30"/>
        <v/>
      </c>
      <c r="P244" s="311" t="str">
        <f t="shared" si="31"/>
        <v/>
      </c>
      <c r="Q244" s="360" t="str">
        <f t="shared" si="32"/>
        <v/>
      </c>
      <c r="R244" s="330" t="str">
        <f t="shared" si="27"/>
        <v/>
      </c>
      <c r="S244" s="330" t="str">
        <f t="shared" si="28"/>
        <v/>
      </c>
      <c r="T244" s="330" t="str">
        <f t="shared" si="29"/>
        <v/>
      </c>
      <c r="U244" s="330" t="str">
        <f t="shared" si="33"/>
        <v/>
      </c>
      <c r="V244" s="332" t="str">
        <f t="shared" si="34"/>
        <v/>
      </c>
      <c r="W244" s="214" t="str">
        <f t="shared" si="35"/>
        <v/>
      </c>
    </row>
    <row r="245" spans="1:23" x14ac:dyDescent="0.3">
      <c r="A245" s="325" t="s">
        <v>432</v>
      </c>
      <c r="B245" s="326" t="s">
        <v>439</v>
      </c>
      <c r="C245" s="326">
        <v>323</v>
      </c>
      <c r="D245" s="327">
        <v>195</v>
      </c>
      <c r="E245" s="326">
        <v>150</v>
      </c>
      <c r="F245" s="328">
        <v>46.2</v>
      </c>
      <c r="G245" s="328">
        <v>12.1</v>
      </c>
      <c r="H245" s="328">
        <v>76.7</v>
      </c>
      <c r="I245" s="328">
        <v>13.2</v>
      </c>
      <c r="J245" s="327">
        <v>145</v>
      </c>
      <c r="K245" s="328">
        <v>44.9</v>
      </c>
      <c r="L245" s="328">
        <v>12.1</v>
      </c>
      <c r="M245" s="329">
        <v>74.400000000000006</v>
      </c>
      <c r="N245" s="328">
        <v>13.6</v>
      </c>
      <c r="O245" s="330" t="str">
        <f t="shared" si="30"/>
        <v/>
      </c>
      <c r="P245" s="311" t="str">
        <f t="shared" si="31"/>
        <v/>
      </c>
      <c r="Q245" s="360" t="str">
        <f t="shared" si="32"/>
        <v/>
      </c>
      <c r="R245" s="330" t="str">
        <f t="shared" si="27"/>
        <v/>
      </c>
      <c r="S245" s="330" t="str">
        <f t="shared" si="28"/>
        <v/>
      </c>
      <c r="T245" s="330" t="str">
        <f t="shared" si="29"/>
        <v/>
      </c>
      <c r="U245" s="330" t="str">
        <f t="shared" si="33"/>
        <v/>
      </c>
      <c r="V245" s="332" t="str">
        <f t="shared" si="34"/>
        <v/>
      </c>
      <c r="W245" s="214" t="str">
        <f t="shared" si="35"/>
        <v/>
      </c>
    </row>
    <row r="246" spans="1:23" x14ac:dyDescent="0.3">
      <c r="A246" s="325" t="s">
        <v>432</v>
      </c>
      <c r="B246" s="326" t="s">
        <v>440</v>
      </c>
      <c r="C246" s="326">
        <v>2840</v>
      </c>
      <c r="D246" s="327">
        <v>2732</v>
      </c>
      <c r="E246" s="326">
        <v>2151</v>
      </c>
      <c r="F246" s="328">
        <v>75.7</v>
      </c>
      <c r="G246" s="328">
        <v>3.4</v>
      </c>
      <c r="H246" s="328">
        <v>78.7</v>
      </c>
      <c r="I246" s="328">
        <v>3.3</v>
      </c>
      <c r="J246" s="327">
        <v>1999</v>
      </c>
      <c r="K246" s="328">
        <v>70.400000000000006</v>
      </c>
      <c r="L246" s="328">
        <v>3.6</v>
      </c>
      <c r="M246" s="329">
        <v>73.2</v>
      </c>
      <c r="N246" s="328">
        <v>3.5</v>
      </c>
      <c r="O246" s="330" t="str">
        <f t="shared" si="30"/>
        <v/>
      </c>
      <c r="P246" s="311" t="str">
        <f t="shared" si="31"/>
        <v/>
      </c>
      <c r="Q246" s="360" t="str">
        <f t="shared" si="32"/>
        <v/>
      </c>
      <c r="R246" s="330" t="str">
        <f t="shared" si="27"/>
        <v/>
      </c>
      <c r="S246" s="330" t="str">
        <f t="shared" si="28"/>
        <v/>
      </c>
      <c r="T246" s="330" t="str">
        <f t="shared" si="29"/>
        <v/>
      </c>
      <c r="U246" s="330" t="str">
        <f t="shared" si="33"/>
        <v/>
      </c>
      <c r="V246" s="332" t="str">
        <f t="shared" si="34"/>
        <v/>
      </c>
      <c r="W246" s="214" t="str">
        <f t="shared" si="35"/>
        <v/>
      </c>
    </row>
    <row r="247" spans="1:23" x14ac:dyDescent="0.3">
      <c r="A247" s="325" t="s">
        <v>432</v>
      </c>
      <c r="B247" s="326" t="s">
        <v>441</v>
      </c>
      <c r="C247" s="326">
        <v>1482</v>
      </c>
      <c r="D247" s="327">
        <v>1350</v>
      </c>
      <c r="E247" s="326">
        <v>1083</v>
      </c>
      <c r="F247" s="328">
        <v>73.099999999999994</v>
      </c>
      <c r="G247" s="328">
        <v>4.5999999999999996</v>
      </c>
      <c r="H247" s="328">
        <v>80.2</v>
      </c>
      <c r="I247" s="328">
        <v>4.3</v>
      </c>
      <c r="J247" s="327">
        <v>1032</v>
      </c>
      <c r="K247" s="328">
        <v>69.599999999999994</v>
      </c>
      <c r="L247" s="328">
        <v>4.8</v>
      </c>
      <c r="M247" s="329">
        <v>76.400000000000006</v>
      </c>
      <c r="N247" s="328">
        <v>4.5999999999999996</v>
      </c>
      <c r="O247" s="330" t="str">
        <f t="shared" si="30"/>
        <v/>
      </c>
      <c r="P247" s="311" t="str">
        <f t="shared" si="31"/>
        <v/>
      </c>
      <c r="Q247" s="360" t="str">
        <f t="shared" si="32"/>
        <v/>
      </c>
      <c r="R247" s="330" t="str">
        <f t="shared" si="27"/>
        <v/>
      </c>
      <c r="S247" s="330" t="str">
        <f t="shared" si="28"/>
        <v/>
      </c>
      <c r="T247" s="330" t="str">
        <f t="shared" si="29"/>
        <v/>
      </c>
      <c r="U247" s="330" t="str">
        <f t="shared" si="33"/>
        <v/>
      </c>
      <c r="V247" s="332" t="str">
        <f t="shared" si="34"/>
        <v/>
      </c>
      <c r="W247" s="214" t="str">
        <f t="shared" si="35"/>
        <v/>
      </c>
    </row>
    <row r="248" spans="1:23" x14ac:dyDescent="0.3">
      <c r="A248" s="325" t="s">
        <v>432</v>
      </c>
      <c r="B248" s="326" t="s">
        <v>442</v>
      </c>
      <c r="C248" s="326">
        <v>337</v>
      </c>
      <c r="D248" s="327">
        <v>273</v>
      </c>
      <c r="E248" s="326">
        <v>201</v>
      </c>
      <c r="F248" s="328">
        <v>59.7</v>
      </c>
      <c r="G248" s="328">
        <v>11</v>
      </c>
      <c r="H248" s="328">
        <v>73.5</v>
      </c>
      <c r="I248" s="328">
        <v>11</v>
      </c>
      <c r="J248" s="327">
        <v>187</v>
      </c>
      <c r="K248" s="328">
        <v>55.6</v>
      </c>
      <c r="L248" s="328">
        <v>11.1</v>
      </c>
      <c r="M248" s="329">
        <v>68.599999999999994</v>
      </c>
      <c r="N248" s="328">
        <v>11.5</v>
      </c>
      <c r="O248" s="330" t="str">
        <f t="shared" si="30"/>
        <v/>
      </c>
      <c r="P248" s="311" t="str">
        <f t="shared" si="31"/>
        <v/>
      </c>
      <c r="Q248" s="360" t="str">
        <f t="shared" si="32"/>
        <v/>
      </c>
      <c r="R248" s="330" t="str">
        <f t="shared" si="27"/>
        <v/>
      </c>
      <c r="S248" s="330" t="str">
        <f t="shared" si="28"/>
        <v/>
      </c>
      <c r="T248" s="330" t="str">
        <f t="shared" si="29"/>
        <v/>
      </c>
      <c r="U248" s="330" t="str">
        <f t="shared" si="33"/>
        <v/>
      </c>
      <c r="V248" s="332" t="str">
        <f t="shared" si="34"/>
        <v/>
      </c>
      <c r="W248" s="214" t="str">
        <f t="shared" si="35"/>
        <v/>
      </c>
    </row>
    <row r="249" spans="1:23" x14ac:dyDescent="0.3">
      <c r="A249" s="325" t="s">
        <v>465</v>
      </c>
      <c r="B249" s="326" t="s">
        <v>431</v>
      </c>
      <c r="C249" s="326">
        <v>5514</v>
      </c>
      <c r="D249" s="327">
        <v>4897</v>
      </c>
      <c r="E249" s="326">
        <v>3546</v>
      </c>
      <c r="F249" s="328">
        <v>64.3</v>
      </c>
      <c r="G249" s="328">
        <v>2.6</v>
      </c>
      <c r="H249" s="328">
        <v>72.400000000000006</v>
      </c>
      <c r="I249" s="328">
        <v>2.6</v>
      </c>
      <c r="J249" s="327">
        <v>3249</v>
      </c>
      <c r="K249" s="328">
        <v>58.9</v>
      </c>
      <c r="L249" s="328">
        <v>2.7</v>
      </c>
      <c r="M249" s="329">
        <v>66.3</v>
      </c>
      <c r="N249" s="328">
        <v>2.7</v>
      </c>
      <c r="O249" s="330">
        <f t="shared" si="30"/>
        <v>72.400000000000006</v>
      </c>
      <c r="P249" s="311">
        <f t="shared" si="31"/>
        <v>0.45537340619307831</v>
      </c>
      <c r="Q249" s="360">
        <f t="shared" si="32"/>
        <v>0.62896879308436227</v>
      </c>
      <c r="R249" s="330">
        <f t="shared" si="27"/>
        <v>36.4</v>
      </c>
      <c r="S249" s="330">
        <f t="shared" si="28"/>
        <v>37.4</v>
      </c>
      <c r="T249" s="330">
        <f t="shared" si="29"/>
        <v>50.7</v>
      </c>
      <c r="U249" s="330">
        <f t="shared" si="33"/>
        <v>44.9</v>
      </c>
      <c r="V249" s="332">
        <f t="shared" si="34"/>
        <v>0.26862659380692178</v>
      </c>
      <c r="W249" s="214" t="str">
        <f t="shared" si="35"/>
        <v>Massachusetts</v>
      </c>
    </row>
    <row r="250" spans="1:23" x14ac:dyDescent="0.3">
      <c r="A250" s="325" t="s">
        <v>432</v>
      </c>
      <c r="B250" s="326" t="s">
        <v>433</v>
      </c>
      <c r="C250" s="326">
        <v>2642</v>
      </c>
      <c r="D250" s="327">
        <v>2311</v>
      </c>
      <c r="E250" s="326">
        <v>1656</v>
      </c>
      <c r="F250" s="328">
        <v>62.7</v>
      </c>
      <c r="G250" s="328">
        <v>3.8</v>
      </c>
      <c r="H250" s="328">
        <v>71.599999999999994</v>
      </c>
      <c r="I250" s="328">
        <v>3.8</v>
      </c>
      <c r="J250" s="327">
        <v>1505</v>
      </c>
      <c r="K250" s="328">
        <v>57</v>
      </c>
      <c r="L250" s="328">
        <v>3.9</v>
      </c>
      <c r="M250" s="329">
        <v>65.099999999999994</v>
      </c>
      <c r="N250" s="328">
        <v>4</v>
      </c>
      <c r="O250" s="330" t="str">
        <f t="shared" si="30"/>
        <v/>
      </c>
      <c r="P250" s="311" t="str">
        <f t="shared" si="31"/>
        <v/>
      </c>
      <c r="Q250" s="360" t="str">
        <f t="shared" si="32"/>
        <v/>
      </c>
      <c r="R250" s="330" t="str">
        <f t="shared" si="27"/>
        <v/>
      </c>
      <c r="S250" s="330" t="str">
        <f t="shared" si="28"/>
        <v/>
      </c>
      <c r="T250" s="330" t="str">
        <f t="shared" si="29"/>
        <v/>
      </c>
      <c r="U250" s="330" t="str">
        <f t="shared" si="33"/>
        <v/>
      </c>
      <c r="V250" s="332" t="str">
        <f t="shared" si="34"/>
        <v/>
      </c>
      <c r="W250" s="214" t="str">
        <f t="shared" si="35"/>
        <v/>
      </c>
    </row>
    <row r="251" spans="1:23" x14ac:dyDescent="0.3">
      <c r="A251" s="325" t="s">
        <v>432</v>
      </c>
      <c r="B251" s="326" t="s">
        <v>434</v>
      </c>
      <c r="C251" s="326">
        <v>2872</v>
      </c>
      <c r="D251" s="327">
        <v>2586</v>
      </c>
      <c r="E251" s="326">
        <v>1891</v>
      </c>
      <c r="F251" s="328">
        <v>65.8</v>
      </c>
      <c r="G251" s="328">
        <v>3.6</v>
      </c>
      <c r="H251" s="328">
        <v>73.099999999999994</v>
      </c>
      <c r="I251" s="328">
        <v>3.5</v>
      </c>
      <c r="J251" s="327">
        <v>1744</v>
      </c>
      <c r="K251" s="328">
        <v>60.7</v>
      </c>
      <c r="L251" s="328">
        <v>3.7</v>
      </c>
      <c r="M251" s="329">
        <v>67.400000000000006</v>
      </c>
      <c r="N251" s="328">
        <v>3.7</v>
      </c>
      <c r="O251" s="330" t="str">
        <f t="shared" si="30"/>
        <v/>
      </c>
      <c r="P251" s="311" t="str">
        <f t="shared" si="31"/>
        <v/>
      </c>
      <c r="Q251" s="360" t="str">
        <f t="shared" si="32"/>
        <v/>
      </c>
      <c r="R251" s="330" t="str">
        <f t="shared" si="27"/>
        <v/>
      </c>
      <c r="S251" s="330" t="str">
        <f t="shared" si="28"/>
        <v/>
      </c>
      <c r="T251" s="330" t="str">
        <f t="shared" si="29"/>
        <v/>
      </c>
      <c r="U251" s="330" t="str">
        <f t="shared" si="33"/>
        <v/>
      </c>
      <c r="V251" s="332" t="str">
        <f t="shared" si="34"/>
        <v/>
      </c>
      <c r="W251" s="214" t="str">
        <f t="shared" si="35"/>
        <v/>
      </c>
    </row>
    <row r="252" spans="1:23" x14ac:dyDescent="0.3">
      <c r="A252" s="325" t="s">
        <v>432</v>
      </c>
      <c r="B252" s="326" t="s">
        <v>435</v>
      </c>
      <c r="C252" s="326">
        <v>4429</v>
      </c>
      <c r="D252" s="327">
        <v>4140</v>
      </c>
      <c r="E252" s="326">
        <v>3174</v>
      </c>
      <c r="F252" s="328">
        <v>71.7</v>
      </c>
      <c r="G252" s="328">
        <v>2.8</v>
      </c>
      <c r="H252" s="328">
        <v>76.7</v>
      </c>
      <c r="I252" s="328">
        <v>2.7</v>
      </c>
      <c r="J252" s="327">
        <v>2936</v>
      </c>
      <c r="K252" s="328">
        <v>66.3</v>
      </c>
      <c r="L252" s="328">
        <v>2.9</v>
      </c>
      <c r="M252" s="329">
        <v>70.900000000000006</v>
      </c>
      <c r="N252" s="328">
        <v>2.9</v>
      </c>
      <c r="O252" s="330" t="str">
        <f t="shared" si="30"/>
        <v/>
      </c>
      <c r="P252" s="311" t="str">
        <f t="shared" si="31"/>
        <v/>
      </c>
      <c r="Q252" s="360" t="str">
        <f t="shared" si="32"/>
        <v/>
      </c>
      <c r="R252" s="330" t="str">
        <f t="shared" si="27"/>
        <v/>
      </c>
      <c r="S252" s="330" t="str">
        <f t="shared" si="28"/>
        <v/>
      </c>
      <c r="T252" s="330" t="str">
        <f t="shared" si="29"/>
        <v/>
      </c>
      <c r="U252" s="330" t="str">
        <f t="shared" si="33"/>
        <v/>
      </c>
      <c r="V252" s="332" t="str">
        <f t="shared" si="34"/>
        <v/>
      </c>
      <c r="W252" s="214" t="str">
        <f t="shared" si="35"/>
        <v/>
      </c>
    </row>
    <row r="253" spans="1:23" x14ac:dyDescent="0.3">
      <c r="A253" s="325" t="s">
        <v>432</v>
      </c>
      <c r="B253" s="326" t="s">
        <v>436</v>
      </c>
      <c r="C253" s="326">
        <v>3953</v>
      </c>
      <c r="D253" s="327">
        <v>3799</v>
      </c>
      <c r="E253" s="326">
        <v>2949</v>
      </c>
      <c r="F253" s="328">
        <v>74.599999999999994</v>
      </c>
      <c r="G253" s="328">
        <v>2.8</v>
      </c>
      <c r="H253" s="328">
        <v>77.599999999999994</v>
      </c>
      <c r="I253" s="328">
        <v>2.8</v>
      </c>
      <c r="J253" s="327">
        <v>2749</v>
      </c>
      <c r="K253" s="328">
        <v>69.599999999999994</v>
      </c>
      <c r="L253" s="328">
        <v>3</v>
      </c>
      <c r="M253" s="329">
        <v>72.400000000000006</v>
      </c>
      <c r="N253" s="328">
        <v>3</v>
      </c>
      <c r="O253" s="330" t="str">
        <f t="shared" si="30"/>
        <v/>
      </c>
      <c r="P253" s="311" t="str">
        <f t="shared" si="31"/>
        <v/>
      </c>
      <c r="Q253" s="360" t="str">
        <f t="shared" si="32"/>
        <v/>
      </c>
      <c r="R253" s="330" t="str">
        <f t="shared" si="27"/>
        <v/>
      </c>
      <c r="S253" s="330" t="str">
        <f t="shared" si="28"/>
        <v/>
      </c>
      <c r="T253" s="330" t="str">
        <f t="shared" si="29"/>
        <v/>
      </c>
      <c r="U253" s="330" t="str">
        <f t="shared" si="33"/>
        <v/>
      </c>
      <c r="V253" s="332" t="str">
        <f t="shared" si="34"/>
        <v/>
      </c>
      <c r="W253" s="214" t="str">
        <f t="shared" si="35"/>
        <v/>
      </c>
    </row>
    <row r="254" spans="1:23" x14ac:dyDescent="0.3">
      <c r="A254" s="325" t="s">
        <v>432</v>
      </c>
      <c r="B254" s="326" t="s">
        <v>437</v>
      </c>
      <c r="C254" s="326">
        <v>489</v>
      </c>
      <c r="D254" s="327">
        <v>390</v>
      </c>
      <c r="E254" s="326">
        <v>165</v>
      </c>
      <c r="F254" s="328">
        <v>33.6</v>
      </c>
      <c r="G254" s="328">
        <v>8.3000000000000007</v>
      </c>
      <c r="H254" s="328">
        <v>42.2</v>
      </c>
      <c r="I254" s="328">
        <v>9.6999999999999993</v>
      </c>
      <c r="J254" s="327">
        <v>142</v>
      </c>
      <c r="K254" s="328">
        <v>29</v>
      </c>
      <c r="L254" s="328">
        <v>8</v>
      </c>
      <c r="M254" s="329">
        <v>36.4</v>
      </c>
      <c r="N254" s="328">
        <v>9.5</v>
      </c>
      <c r="O254" s="330" t="str">
        <f t="shared" si="30"/>
        <v/>
      </c>
      <c r="P254" s="311" t="str">
        <f t="shared" si="31"/>
        <v/>
      </c>
      <c r="Q254" s="360" t="str">
        <f t="shared" si="32"/>
        <v/>
      </c>
      <c r="R254" s="330" t="str">
        <f t="shared" si="27"/>
        <v/>
      </c>
      <c r="S254" s="330" t="str">
        <f t="shared" si="28"/>
        <v/>
      </c>
      <c r="T254" s="330" t="str">
        <f t="shared" si="29"/>
        <v/>
      </c>
      <c r="U254" s="330" t="str">
        <f t="shared" si="33"/>
        <v/>
      </c>
      <c r="V254" s="332" t="str">
        <f t="shared" si="34"/>
        <v/>
      </c>
      <c r="W254" s="214" t="str">
        <f t="shared" si="35"/>
        <v/>
      </c>
    </row>
    <row r="255" spans="1:23" x14ac:dyDescent="0.3">
      <c r="A255" s="325" t="s">
        <v>432</v>
      </c>
      <c r="B255" s="326" t="s">
        <v>438</v>
      </c>
      <c r="C255" s="326">
        <v>415</v>
      </c>
      <c r="D255" s="327">
        <v>244</v>
      </c>
      <c r="E255" s="326">
        <v>139</v>
      </c>
      <c r="F255" s="328">
        <v>33.5</v>
      </c>
      <c r="G255" s="328">
        <v>9.3000000000000007</v>
      </c>
      <c r="H255" s="328">
        <v>57.1</v>
      </c>
      <c r="I255" s="328">
        <v>12.7</v>
      </c>
      <c r="J255" s="327">
        <v>109</v>
      </c>
      <c r="K255" s="328">
        <v>26.3</v>
      </c>
      <c r="L255" s="328">
        <v>8.6999999999999993</v>
      </c>
      <c r="M255" s="329">
        <v>44.9</v>
      </c>
      <c r="N255" s="328">
        <v>12.8</v>
      </c>
      <c r="O255" s="330" t="str">
        <f t="shared" si="30"/>
        <v/>
      </c>
      <c r="P255" s="311" t="str">
        <f t="shared" si="31"/>
        <v/>
      </c>
      <c r="Q255" s="360" t="str">
        <f t="shared" si="32"/>
        <v/>
      </c>
      <c r="R255" s="330" t="str">
        <f t="shared" si="27"/>
        <v/>
      </c>
      <c r="S255" s="330" t="str">
        <f t="shared" si="28"/>
        <v/>
      </c>
      <c r="T255" s="330" t="str">
        <f t="shared" si="29"/>
        <v/>
      </c>
      <c r="U255" s="330" t="str">
        <f t="shared" si="33"/>
        <v/>
      </c>
      <c r="V255" s="332" t="str">
        <f t="shared" si="34"/>
        <v/>
      </c>
      <c r="W255" s="214" t="str">
        <f t="shared" si="35"/>
        <v/>
      </c>
    </row>
    <row r="256" spans="1:23" x14ac:dyDescent="0.3">
      <c r="A256" s="325" t="s">
        <v>432</v>
      </c>
      <c r="B256" s="326" t="s">
        <v>439</v>
      </c>
      <c r="C256" s="326">
        <v>636</v>
      </c>
      <c r="D256" s="327">
        <v>449</v>
      </c>
      <c r="E256" s="326">
        <v>271</v>
      </c>
      <c r="F256" s="328">
        <v>42.6</v>
      </c>
      <c r="G256" s="328">
        <v>8.3000000000000007</v>
      </c>
      <c r="H256" s="328">
        <v>60.4</v>
      </c>
      <c r="I256" s="328">
        <v>9.8000000000000007</v>
      </c>
      <c r="J256" s="327">
        <v>227</v>
      </c>
      <c r="K256" s="328">
        <v>35.799999999999997</v>
      </c>
      <c r="L256" s="328">
        <v>8.1</v>
      </c>
      <c r="M256" s="329">
        <v>50.7</v>
      </c>
      <c r="N256" s="328">
        <v>10</v>
      </c>
      <c r="O256" s="330" t="str">
        <f t="shared" si="30"/>
        <v/>
      </c>
      <c r="P256" s="311" t="str">
        <f t="shared" si="31"/>
        <v/>
      </c>
      <c r="Q256" s="360" t="str">
        <f t="shared" si="32"/>
        <v/>
      </c>
      <c r="R256" s="330" t="str">
        <f t="shared" si="27"/>
        <v/>
      </c>
      <c r="S256" s="330" t="str">
        <f t="shared" si="28"/>
        <v/>
      </c>
      <c r="T256" s="330" t="str">
        <f t="shared" si="29"/>
        <v/>
      </c>
      <c r="U256" s="330" t="str">
        <f t="shared" si="33"/>
        <v/>
      </c>
      <c r="V256" s="332" t="str">
        <f t="shared" si="34"/>
        <v/>
      </c>
      <c r="W256" s="214" t="str">
        <f t="shared" si="35"/>
        <v/>
      </c>
    </row>
    <row r="257" spans="1:23" x14ac:dyDescent="0.3">
      <c r="A257" s="325" t="s">
        <v>432</v>
      </c>
      <c r="B257" s="326" t="s">
        <v>440</v>
      </c>
      <c r="C257" s="326">
        <v>4597</v>
      </c>
      <c r="D257" s="327">
        <v>4251</v>
      </c>
      <c r="E257" s="326">
        <v>3233</v>
      </c>
      <c r="F257" s="328">
        <v>70.3</v>
      </c>
      <c r="G257" s="328">
        <v>2.7</v>
      </c>
      <c r="H257" s="328">
        <v>76.099999999999994</v>
      </c>
      <c r="I257" s="328">
        <v>2.7</v>
      </c>
      <c r="J257" s="327">
        <v>2988</v>
      </c>
      <c r="K257" s="328">
        <v>65</v>
      </c>
      <c r="L257" s="328">
        <v>2.9</v>
      </c>
      <c r="M257" s="329">
        <v>70.3</v>
      </c>
      <c r="N257" s="328">
        <v>2.9</v>
      </c>
      <c r="O257" s="330" t="str">
        <f t="shared" si="30"/>
        <v/>
      </c>
      <c r="P257" s="311" t="str">
        <f t="shared" si="31"/>
        <v/>
      </c>
      <c r="Q257" s="360" t="str">
        <f t="shared" si="32"/>
        <v/>
      </c>
      <c r="R257" s="330" t="str">
        <f t="shared" si="27"/>
        <v/>
      </c>
      <c r="S257" s="330" t="str">
        <f t="shared" si="28"/>
        <v/>
      </c>
      <c r="T257" s="330" t="str">
        <f t="shared" si="29"/>
        <v/>
      </c>
      <c r="U257" s="330" t="str">
        <f t="shared" si="33"/>
        <v/>
      </c>
      <c r="V257" s="332" t="str">
        <f t="shared" si="34"/>
        <v/>
      </c>
      <c r="W257" s="214" t="str">
        <f t="shared" si="35"/>
        <v/>
      </c>
    </row>
    <row r="258" spans="1:23" x14ac:dyDescent="0.3">
      <c r="A258" s="325" t="s">
        <v>432</v>
      </c>
      <c r="B258" s="326" t="s">
        <v>441</v>
      </c>
      <c r="C258" s="326">
        <v>640</v>
      </c>
      <c r="D258" s="327">
        <v>484</v>
      </c>
      <c r="E258" s="326">
        <v>211</v>
      </c>
      <c r="F258" s="328">
        <v>32.9</v>
      </c>
      <c r="G258" s="328">
        <v>7.2</v>
      </c>
      <c r="H258" s="328">
        <v>43.5</v>
      </c>
      <c r="I258" s="328">
        <v>8.8000000000000007</v>
      </c>
      <c r="J258" s="327">
        <v>181</v>
      </c>
      <c r="K258" s="328">
        <v>28.3</v>
      </c>
      <c r="L258" s="328">
        <v>6.9</v>
      </c>
      <c r="M258" s="329">
        <v>37.4</v>
      </c>
      <c r="N258" s="328">
        <v>8.5</v>
      </c>
      <c r="O258" s="330" t="str">
        <f t="shared" si="30"/>
        <v/>
      </c>
      <c r="P258" s="311" t="str">
        <f t="shared" si="31"/>
        <v/>
      </c>
      <c r="Q258" s="360" t="str">
        <f t="shared" si="32"/>
        <v/>
      </c>
      <c r="R258" s="330" t="str">
        <f t="shared" si="27"/>
        <v/>
      </c>
      <c r="S258" s="330" t="str">
        <f t="shared" si="28"/>
        <v/>
      </c>
      <c r="T258" s="330" t="str">
        <f t="shared" si="29"/>
        <v/>
      </c>
      <c r="U258" s="330" t="str">
        <f t="shared" si="33"/>
        <v/>
      </c>
      <c r="V258" s="332" t="str">
        <f t="shared" si="34"/>
        <v/>
      </c>
      <c r="W258" s="214" t="str">
        <f t="shared" si="35"/>
        <v/>
      </c>
    </row>
    <row r="259" spans="1:23" x14ac:dyDescent="0.3">
      <c r="A259" s="325" t="s">
        <v>432</v>
      </c>
      <c r="B259" s="326" t="s">
        <v>442</v>
      </c>
      <c r="C259" s="326">
        <v>433</v>
      </c>
      <c r="D259" s="327">
        <v>262</v>
      </c>
      <c r="E259" s="326">
        <v>157</v>
      </c>
      <c r="F259" s="328">
        <v>36.299999999999997</v>
      </c>
      <c r="G259" s="328">
        <v>9.3000000000000007</v>
      </c>
      <c r="H259" s="328">
        <v>60.1</v>
      </c>
      <c r="I259" s="328">
        <v>12.1</v>
      </c>
      <c r="J259" s="327">
        <v>128</v>
      </c>
      <c r="K259" s="328">
        <v>29.4</v>
      </c>
      <c r="L259" s="328">
        <v>8.8000000000000007</v>
      </c>
      <c r="M259" s="329">
        <v>48.7</v>
      </c>
      <c r="N259" s="328">
        <v>12.4</v>
      </c>
      <c r="O259" s="330" t="str">
        <f t="shared" si="30"/>
        <v/>
      </c>
      <c r="P259" s="311" t="str">
        <f t="shared" si="31"/>
        <v/>
      </c>
      <c r="Q259" s="360" t="str">
        <f t="shared" si="32"/>
        <v/>
      </c>
      <c r="R259" s="330" t="str">
        <f t="shared" si="27"/>
        <v/>
      </c>
      <c r="S259" s="330" t="str">
        <f t="shared" si="28"/>
        <v/>
      </c>
      <c r="T259" s="330" t="str">
        <f t="shared" si="29"/>
        <v/>
      </c>
      <c r="U259" s="330" t="str">
        <f t="shared" si="33"/>
        <v/>
      </c>
      <c r="V259" s="332" t="str">
        <f t="shared" si="34"/>
        <v/>
      </c>
      <c r="W259" s="214" t="str">
        <f t="shared" si="35"/>
        <v/>
      </c>
    </row>
    <row r="260" spans="1:23" x14ac:dyDescent="0.3">
      <c r="A260" s="325" t="s">
        <v>466</v>
      </c>
      <c r="B260" s="326" t="s">
        <v>431</v>
      </c>
      <c r="C260" s="326">
        <v>7790</v>
      </c>
      <c r="D260" s="327">
        <v>7467</v>
      </c>
      <c r="E260" s="326">
        <v>5513</v>
      </c>
      <c r="F260" s="328">
        <v>70.8</v>
      </c>
      <c r="G260" s="328">
        <v>2.1</v>
      </c>
      <c r="H260" s="328">
        <v>73.8</v>
      </c>
      <c r="I260" s="328">
        <v>2.1</v>
      </c>
      <c r="J260" s="327">
        <v>4994</v>
      </c>
      <c r="K260" s="328">
        <v>64.099999999999994</v>
      </c>
      <c r="L260" s="328">
        <v>2.2000000000000002</v>
      </c>
      <c r="M260" s="329">
        <v>66.900000000000006</v>
      </c>
      <c r="N260" s="328">
        <v>2.2000000000000002</v>
      </c>
      <c r="O260" s="330">
        <f t="shared" si="30"/>
        <v>68.2</v>
      </c>
      <c r="P260" s="311">
        <f t="shared" si="31"/>
        <v>0.62234706616729085</v>
      </c>
      <c r="Q260" s="360">
        <f t="shared" si="32"/>
        <v>0.9125323550840041</v>
      </c>
      <c r="R260" s="330">
        <f t="shared" si="27"/>
        <v>63.8</v>
      </c>
      <c r="S260" s="330">
        <f t="shared" si="28"/>
        <v>64.900000000000006</v>
      </c>
      <c r="T260" s="330">
        <f t="shared" si="29"/>
        <v>54.7</v>
      </c>
      <c r="U260" s="330">
        <f t="shared" si="33"/>
        <v>45.1</v>
      </c>
      <c r="V260" s="332">
        <f t="shared" si="34"/>
        <v>5.9652933832709198E-2</v>
      </c>
      <c r="W260" s="214" t="str">
        <f t="shared" si="35"/>
        <v>Michigan</v>
      </c>
    </row>
    <row r="261" spans="1:23" x14ac:dyDescent="0.3">
      <c r="A261" s="325" t="s">
        <v>432</v>
      </c>
      <c r="B261" s="326" t="s">
        <v>433</v>
      </c>
      <c r="C261" s="326">
        <v>3795</v>
      </c>
      <c r="D261" s="327">
        <v>3616</v>
      </c>
      <c r="E261" s="326">
        <v>2648</v>
      </c>
      <c r="F261" s="328">
        <v>69.8</v>
      </c>
      <c r="G261" s="328">
        <v>3.1</v>
      </c>
      <c r="H261" s="328">
        <v>73.2</v>
      </c>
      <c r="I261" s="328">
        <v>3</v>
      </c>
      <c r="J261" s="327">
        <v>2378</v>
      </c>
      <c r="K261" s="328">
        <v>62.7</v>
      </c>
      <c r="L261" s="328">
        <v>3.2</v>
      </c>
      <c r="M261" s="329">
        <v>65.8</v>
      </c>
      <c r="N261" s="328">
        <v>3.2</v>
      </c>
      <c r="O261" s="330" t="str">
        <f t="shared" si="30"/>
        <v/>
      </c>
      <c r="P261" s="311" t="str">
        <f t="shared" si="31"/>
        <v/>
      </c>
      <c r="Q261" s="360" t="str">
        <f t="shared" si="32"/>
        <v/>
      </c>
      <c r="R261" s="330" t="str">
        <f t="shared" si="27"/>
        <v/>
      </c>
      <c r="S261" s="330" t="str">
        <f t="shared" si="28"/>
        <v/>
      </c>
      <c r="T261" s="330" t="str">
        <f t="shared" si="29"/>
        <v/>
      </c>
      <c r="U261" s="330" t="str">
        <f t="shared" si="33"/>
        <v/>
      </c>
      <c r="V261" s="332" t="str">
        <f t="shared" si="34"/>
        <v/>
      </c>
      <c r="W261" s="214" t="str">
        <f t="shared" si="35"/>
        <v/>
      </c>
    </row>
    <row r="262" spans="1:23" x14ac:dyDescent="0.3">
      <c r="A262" s="325" t="s">
        <v>432</v>
      </c>
      <c r="B262" s="326" t="s">
        <v>434</v>
      </c>
      <c r="C262" s="326">
        <v>3995</v>
      </c>
      <c r="D262" s="327">
        <v>3851</v>
      </c>
      <c r="E262" s="326">
        <v>2865</v>
      </c>
      <c r="F262" s="328">
        <v>71.7</v>
      </c>
      <c r="G262" s="328">
        <v>2.9</v>
      </c>
      <c r="H262" s="328">
        <v>74.400000000000006</v>
      </c>
      <c r="I262" s="328">
        <v>2.9</v>
      </c>
      <c r="J262" s="327">
        <v>2616</v>
      </c>
      <c r="K262" s="328">
        <v>65.5</v>
      </c>
      <c r="L262" s="328">
        <v>3.1</v>
      </c>
      <c r="M262" s="329">
        <v>67.900000000000006</v>
      </c>
      <c r="N262" s="328">
        <v>3.1</v>
      </c>
      <c r="O262" s="330" t="str">
        <f t="shared" si="30"/>
        <v/>
      </c>
      <c r="P262" s="311" t="str">
        <f t="shared" si="31"/>
        <v/>
      </c>
      <c r="Q262" s="360" t="str">
        <f t="shared" si="32"/>
        <v/>
      </c>
      <c r="R262" s="330" t="str">
        <f t="shared" si="27"/>
        <v/>
      </c>
      <c r="S262" s="330" t="str">
        <f t="shared" si="28"/>
        <v/>
      </c>
      <c r="T262" s="330" t="str">
        <f t="shared" si="29"/>
        <v/>
      </c>
      <c r="U262" s="330" t="str">
        <f t="shared" si="33"/>
        <v/>
      </c>
      <c r="V262" s="332" t="str">
        <f t="shared" si="34"/>
        <v/>
      </c>
      <c r="W262" s="214" t="str">
        <f t="shared" si="35"/>
        <v/>
      </c>
    </row>
    <row r="263" spans="1:23" x14ac:dyDescent="0.3">
      <c r="A263" s="325" t="s">
        <v>432</v>
      </c>
      <c r="B263" s="326" t="s">
        <v>435</v>
      </c>
      <c r="C263" s="326">
        <v>6269</v>
      </c>
      <c r="D263" s="327">
        <v>6118</v>
      </c>
      <c r="E263" s="326">
        <v>4568</v>
      </c>
      <c r="F263" s="328">
        <v>72.900000000000006</v>
      </c>
      <c r="G263" s="328">
        <v>2.2999999999999998</v>
      </c>
      <c r="H263" s="328">
        <v>74.7</v>
      </c>
      <c r="I263" s="328">
        <v>2.2999999999999998</v>
      </c>
      <c r="J263" s="327">
        <v>4144</v>
      </c>
      <c r="K263" s="328">
        <v>66.099999999999994</v>
      </c>
      <c r="L263" s="328">
        <v>2.5</v>
      </c>
      <c r="M263" s="329">
        <v>67.7</v>
      </c>
      <c r="N263" s="328">
        <v>2.5</v>
      </c>
      <c r="O263" s="330" t="str">
        <f t="shared" si="30"/>
        <v/>
      </c>
      <c r="P263" s="311" t="str">
        <f t="shared" si="31"/>
        <v/>
      </c>
      <c r="Q263" s="360" t="str">
        <f t="shared" si="32"/>
        <v/>
      </c>
      <c r="R263" s="330" t="str">
        <f t="shared" ref="R263:R326" si="36">IF(A263&lt;&gt;"",M268,"")</f>
        <v/>
      </c>
      <c r="S263" s="330" t="str">
        <f t="shared" ref="S263:S326" si="37">IF(A263&lt;&gt;"",M272,"")</f>
        <v/>
      </c>
      <c r="T263" s="330" t="str">
        <f t="shared" ref="T263:T326" si="38">IF(A263&lt;&gt;"",M270,"")</f>
        <v/>
      </c>
      <c r="U263" s="330" t="str">
        <f t="shared" si="33"/>
        <v/>
      </c>
      <c r="V263" s="332" t="str">
        <f t="shared" si="34"/>
        <v/>
      </c>
      <c r="W263" s="214" t="str">
        <f t="shared" si="35"/>
        <v/>
      </c>
    </row>
    <row r="264" spans="1:23" x14ac:dyDescent="0.3">
      <c r="A264" s="325" t="s">
        <v>432</v>
      </c>
      <c r="B264" s="326" t="s">
        <v>436</v>
      </c>
      <c r="C264" s="326">
        <v>5922</v>
      </c>
      <c r="D264" s="327">
        <v>5865</v>
      </c>
      <c r="E264" s="326">
        <v>4408</v>
      </c>
      <c r="F264" s="328">
        <v>74.400000000000006</v>
      </c>
      <c r="G264" s="328">
        <v>2.2999999999999998</v>
      </c>
      <c r="H264" s="328">
        <v>75.2</v>
      </c>
      <c r="I264" s="328">
        <v>2.2999999999999998</v>
      </c>
      <c r="J264" s="327">
        <v>3997</v>
      </c>
      <c r="K264" s="328">
        <v>67.5</v>
      </c>
      <c r="L264" s="328">
        <v>2.5</v>
      </c>
      <c r="M264" s="329">
        <v>68.2</v>
      </c>
      <c r="N264" s="328">
        <v>2.5</v>
      </c>
      <c r="O264" s="330" t="str">
        <f t="shared" ref="O264:O327" si="39">IF(A264&lt;&gt;"",M268,"")</f>
        <v/>
      </c>
      <c r="P264" s="311" t="str">
        <f t="shared" ref="P264:P327" si="40">IF(A264&lt;&gt;"",(J264-J268)/(D264-D268),"")</f>
        <v/>
      </c>
      <c r="Q264" s="360" t="str">
        <f t="shared" ref="Q264:Q327" si="41">IF(A264&lt;&gt;"",100*P264/O264,"")</f>
        <v/>
      </c>
      <c r="R264" s="330" t="str">
        <f t="shared" si="36"/>
        <v/>
      </c>
      <c r="S264" s="330" t="str">
        <f t="shared" si="37"/>
        <v/>
      </c>
      <c r="T264" s="330" t="str">
        <f t="shared" si="38"/>
        <v/>
      </c>
      <c r="U264" s="330" t="str">
        <f t="shared" ref="U264:U327" si="42">IF($A264&lt;&gt;"",M270,"")</f>
        <v/>
      </c>
      <c r="V264" s="332" t="str">
        <f t="shared" ref="V264:V327" si="43">IF(A264&lt;&gt;"",(O264*0.01-P264),"")</f>
        <v/>
      </c>
      <c r="W264" s="214" t="str">
        <f t="shared" ref="W264:W327" si="44">PROPER(A264)</f>
        <v/>
      </c>
    </row>
    <row r="265" spans="1:23" x14ac:dyDescent="0.3">
      <c r="A265" s="325" t="s">
        <v>432</v>
      </c>
      <c r="B265" s="326" t="s">
        <v>437</v>
      </c>
      <c r="C265" s="326">
        <v>1021</v>
      </c>
      <c r="D265" s="327">
        <v>984</v>
      </c>
      <c r="E265" s="326">
        <v>713</v>
      </c>
      <c r="F265" s="328">
        <v>69.8</v>
      </c>
      <c r="G265" s="328">
        <v>5.6</v>
      </c>
      <c r="H265" s="328">
        <v>72.400000000000006</v>
      </c>
      <c r="I265" s="328">
        <v>5.6</v>
      </c>
      <c r="J265" s="327">
        <v>628</v>
      </c>
      <c r="K265" s="328">
        <v>61.5</v>
      </c>
      <c r="L265" s="328">
        <v>6</v>
      </c>
      <c r="M265" s="329">
        <v>63.8</v>
      </c>
      <c r="N265" s="328">
        <v>6</v>
      </c>
      <c r="O265" s="330" t="str">
        <f t="shared" si="39"/>
        <v/>
      </c>
      <c r="P265" s="311" t="str">
        <f t="shared" si="40"/>
        <v/>
      </c>
      <c r="Q265" s="360" t="str">
        <f t="shared" si="41"/>
        <v/>
      </c>
      <c r="R265" s="330" t="str">
        <f t="shared" si="36"/>
        <v/>
      </c>
      <c r="S265" s="330" t="str">
        <f t="shared" si="37"/>
        <v/>
      </c>
      <c r="T265" s="330" t="str">
        <f t="shared" si="38"/>
        <v/>
      </c>
      <c r="U265" s="330" t="str">
        <f t="shared" si="42"/>
        <v/>
      </c>
      <c r="V265" s="332" t="str">
        <f t="shared" si="43"/>
        <v/>
      </c>
      <c r="W265" s="214" t="str">
        <f t="shared" si="44"/>
        <v/>
      </c>
    </row>
    <row r="266" spans="1:23" x14ac:dyDescent="0.3">
      <c r="A266" s="325" t="s">
        <v>432</v>
      </c>
      <c r="B266" s="326" t="s">
        <v>438</v>
      </c>
      <c r="C266" s="326">
        <v>281</v>
      </c>
      <c r="D266" s="327">
        <v>145</v>
      </c>
      <c r="E266" s="326">
        <v>72</v>
      </c>
      <c r="F266" s="328">
        <v>25.7</v>
      </c>
      <c r="G266" s="328">
        <v>10.5</v>
      </c>
      <c r="H266" s="328">
        <v>49.6</v>
      </c>
      <c r="I266" s="328">
        <v>16.8</v>
      </c>
      <c r="J266" s="327">
        <v>65</v>
      </c>
      <c r="K266" s="328">
        <v>23.3</v>
      </c>
      <c r="L266" s="328">
        <v>10.199999999999999</v>
      </c>
      <c r="M266" s="329">
        <v>45.1</v>
      </c>
      <c r="N266" s="328">
        <v>16.7</v>
      </c>
      <c r="O266" s="330" t="str">
        <f t="shared" si="39"/>
        <v/>
      </c>
      <c r="P266" s="311" t="str">
        <f t="shared" si="40"/>
        <v/>
      </c>
      <c r="Q266" s="360" t="str">
        <f t="shared" si="41"/>
        <v/>
      </c>
      <c r="R266" s="330" t="str">
        <f t="shared" si="36"/>
        <v/>
      </c>
      <c r="S266" s="330" t="str">
        <f t="shared" si="37"/>
        <v/>
      </c>
      <c r="T266" s="330" t="str">
        <f t="shared" si="38"/>
        <v/>
      </c>
      <c r="U266" s="330" t="str">
        <f t="shared" si="42"/>
        <v/>
      </c>
      <c r="V266" s="332" t="str">
        <f t="shared" si="43"/>
        <v/>
      </c>
      <c r="W266" s="214" t="str">
        <f t="shared" si="44"/>
        <v/>
      </c>
    </row>
    <row r="267" spans="1:23" x14ac:dyDescent="0.3">
      <c r="A267" s="325" t="s">
        <v>432</v>
      </c>
      <c r="B267" s="326" t="s">
        <v>439</v>
      </c>
      <c r="C267" s="326">
        <v>406</v>
      </c>
      <c r="D267" s="327">
        <v>302</v>
      </c>
      <c r="E267" s="326">
        <v>178</v>
      </c>
      <c r="F267" s="328">
        <v>43.9</v>
      </c>
      <c r="G267" s="328">
        <v>10.6</v>
      </c>
      <c r="H267" s="328">
        <v>58.9</v>
      </c>
      <c r="I267" s="328">
        <v>12.2</v>
      </c>
      <c r="J267" s="327">
        <v>165</v>
      </c>
      <c r="K267" s="328">
        <v>40.700000000000003</v>
      </c>
      <c r="L267" s="328">
        <v>10.5</v>
      </c>
      <c r="M267" s="329">
        <v>54.7</v>
      </c>
      <c r="N267" s="328">
        <v>12.3</v>
      </c>
      <c r="O267" s="330" t="str">
        <f t="shared" si="39"/>
        <v/>
      </c>
      <c r="P267" s="311" t="str">
        <f t="shared" si="40"/>
        <v/>
      </c>
      <c r="Q267" s="360" t="str">
        <f t="shared" si="41"/>
        <v/>
      </c>
      <c r="R267" s="330" t="str">
        <f t="shared" si="36"/>
        <v/>
      </c>
      <c r="S267" s="330" t="str">
        <f t="shared" si="37"/>
        <v/>
      </c>
      <c r="T267" s="330" t="str">
        <f t="shared" si="38"/>
        <v/>
      </c>
      <c r="U267" s="330" t="str">
        <f t="shared" si="42"/>
        <v/>
      </c>
      <c r="V267" s="332" t="str">
        <f t="shared" si="43"/>
        <v/>
      </c>
      <c r="W267" s="214" t="str">
        <f t="shared" si="44"/>
        <v/>
      </c>
    </row>
    <row r="268" spans="1:23" x14ac:dyDescent="0.3">
      <c r="A268" s="325" t="s">
        <v>432</v>
      </c>
      <c r="B268" s="326" t="s">
        <v>440</v>
      </c>
      <c r="C268" s="326">
        <v>6374</v>
      </c>
      <c r="D268" s="327">
        <v>6223</v>
      </c>
      <c r="E268" s="326">
        <v>4649</v>
      </c>
      <c r="F268" s="328">
        <v>72.900000000000006</v>
      </c>
      <c r="G268" s="328">
        <v>2.2999999999999998</v>
      </c>
      <c r="H268" s="328">
        <v>74.7</v>
      </c>
      <c r="I268" s="328">
        <v>2.2999999999999998</v>
      </c>
      <c r="J268" s="327">
        <v>4225</v>
      </c>
      <c r="K268" s="328">
        <v>66.3</v>
      </c>
      <c r="L268" s="328">
        <v>2.4</v>
      </c>
      <c r="M268" s="329">
        <v>67.900000000000006</v>
      </c>
      <c r="N268" s="328">
        <v>2.4</v>
      </c>
      <c r="O268" s="330" t="str">
        <f t="shared" si="39"/>
        <v/>
      </c>
      <c r="P268" s="311" t="str">
        <f t="shared" si="40"/>
        <v/>
      </c>
      <c r="Q268" s="360" t="str">
        <f t="shared" si="41"/>
        <v/>
      </c>
      <c r="R268" s="330" t="str">
        <f t="shared" si="36"/>
        <v/>
      </c>
      <c r="S268" s="330" t="str">
        <f t="shared" si="37"/>
        <v/>
      </c>
      <c r="T268" s="330" t="str">
        <f t="shared" si="38"/>
        <v/>
      </c>
      <c r="U268" s="330" t="str">
        <f t="shared" si="42"/>
        <v/>
      </c>
      <c r="V268" s="332" t="str">
        <f t="shared" si="43"/>
        <v/>
      </c>
      <c r="W268" s="214" t="str">
        <f t="shared" si="44"/>
        <v/>
      </c>
    </row>
    <row r="269" spans="1:23" x14ac:dyDescent="0.3">
      <c r="A269" s="325" t="s">
        <v>432</v>
      </c>
      <c r="B269" s="326" t="s">
        <v>441</v>
      </c>
      <c r="C269" s="326">
        <v>1091</v>
      </c>
      <c r="D269" s="327">
        <v>1054</v>
      </c>
      <c r="E269" s="326">
        <v>773</v>
      </c>
      <c r="F269" s="328">
        <v>70.900000000000006</v>
      </c>
      <c r="G269" s="328">
        <v>5.4</v>
      </c>
      <c r="H269" s="328">
        <v>73.3</v>
      </c>
      <c r="I269" s="328">
        <v>5.3</v>
      </c>
      <c r="J269" s="327">
        <v>684</v>
      </c>
      <c r="K269" s="328">
        <v>62.7</v>
      </c>
      <c r="L269" s="328">
        <v>5.7</v>
      </c>
      <c r="M269" s="329">
        <v>64.900000000000006</v>
      </c>
      <c r="N269" s="328">
        <v>5.8</v>
      </c>
      <c r="O269" s="330" t="str">
        <f t="shared" si="39"/>
        <v/>
      </c>
      <c r="P269" s="311" t="str">
        <f t="shared" si="40"/>
        <v/>
      </c>
      <c r="Q269" s="360" t="str">
        <f t="shared" si="41"/>
        <v/>
      </c>
      <c r="R269" s="330" t="str">
        <f t="shared" si="36"/>
        <v/>
      </c>
      <c r="S269" s="330" t="str">
        <f t="shared" si="37"/>
        <v/>
      </c>
      <c r="T269" s="330" t="str">
        <f t="shared" si="38"/>
        <v/>
      </c>
      <c r="U269" s="330" t="str">
        <f t="shared" si="42"/>
        <v/>
      </c>
      <c r="V269" s="332" t="str">
        <f t="shared" si="43"/>
        <v/>
      </c>
      <c r="W269" s="214" t="str">
        <f t="shared" si="44"/>
        <v/>
      </c>
    </row>
    <row r="270" spans="1:23" x14ac:dyDescent="0.3">
      <c r="A270" s="325" t="s">
        <v>432</v>
      </c>
      <c r="B270" s="326" t="s">
        <v>442</v>
      </c>
      <c r="C270" s="326">
        <v>309</v>
      </c>
      <c r="D270" s="327">
        <v>173</v>
      </c>
      <c r="E270" s="326">
        <v>90</v>
      </c>
      <c r="F270" s="328">
        <v>29.3</v>
      </c>
      <c r="G270" s="328">
        <v>10.5</v>
      </c>
      <c r="H270" s="328">
        <v>52.1</v>
      </c>
      <c r="I270" s="328">
        <v>15.3</v>
      </c>
      <c r="J270" s="327">
        <v>84</v>
      </c>
      <c r="K270" s="328">
        <v>27.1</v>
      </c>
      <c r="L270" s="328">
        <v>10.199999999999999</v>
      </c>
      <c r="M270" s="329">
        <v>48.3</v>
      </c>
      <c r="N270" s="328">
        <v>15.3</v>
      </c>
      <c r="O270" s="330" t="str">
        <f t="shared" si="39"/>
        <v/>
      </c>
      <c r="P270" s="311" t="str">
        <f t="shared" si="40"/>
        <v/>
      </c>
      <c r="Q270" s="360" t="str">
        <f t="shared" si="41"/>
        <v/>
      </c>
      <c r="R270" s="330" t="str">
        <f t="shared" si="36"/>
        <v/>
      </c>
      <c r="S270" s="330" t="str">
        <f t="shared" si="37"/>
        <v/>
      </c>
      <c r="T270" s="330" t="str">
        <f t="shared" si="38"/>
        <v/>
      </c>
      <c r="U270" s="330" t="str">
        <f t="shared" si="42"/>
        <v/>
      </c>
      <c r="V270" s="332" t="str">
        <f t="shared" si="43"/>
        <v/>
      </c>
      <c r="W270" s="214" t="str">
        <f t="shared" si="44"/>
        <v/>
      </c>
    </row>
    <row r="271" spans="1:23" x14ac:dyDescent="0.3">
      <c r="A271" s="325" t="s">
        <v>467</v>
      </c>
      <c r="B271" s="326" t="s">
        <v>431</v>
      </c>
      <c r="C271" s="326">
        <v>4339</v>
      </c>
      <c r="D271" s="327">
        <v>4142</v>
      </c>
      <c r="E271" s="326">
        <v>3436</v>
      </c>
      <c r="F271" s="328">
        <v>79.2</v>
      </c>
      <c r="G271" s="328">
        <v>2.5</v>
      </c>
      <c r="H271" s="328">
        <v>82.9</v>
      </c>
      <c r="I271" s="328">
        <v>2.4</v>
      </c>
      <c r="J271" s="327">
        <v>3225</v>
      </c>
      <c r="K271" s="328">
        <v>74.3</v>
      </c>
      <c r="L271" s="328">
        <v>2.7</v>
      </c>
      <c r="M271" s="329">
        <v>77.900000000000006</v>
      </c>
      <c r="N271" s="328">
        <v>2.7</v>
      </c>
      <c r="O271" s="330">
        <f t="shared" si="39"/>
        <v>79.900000000000006</v>
      </c>
      <c r="P271" s="311">
        <f t="shared" si="40"/>
        <v>0.65587734241908002</v>
      </c>
      <c r="Q271" s="360">
        <f t="shared" si="41"/>
        <v>0.82087276898508144</v>
      </c>
      <c r="R271" s="330">
        <f t="shared" si="36"/>
        <v>66.099999999999994</v>
      </c>
      <c r="S271" s="330">
        <f t="shared" si="37"/>
        <v>68.3</v>
      </c>
      <c r="T271" s="330">
        <f t="shared" si="38"/>
        <v>62.7</v>
      </c>
      <c r="U271" s="330">
        <f t="shared" si="42"/>
        <v>64</v>
      </c>
      <c r="V271" s="332">
        <f t="shared" si="43"/>
        <v>0.14312265758092002</v>
      </c>
      <c r="W271" s="214" t="str">
        <f t="shared" si="44"/>
        <v>Minnesota</v>
      </c>
    </row>
    <row r="272" spans="1:23" x14ac:dyDescent="0.3">
      <c r="A272" s="325" t="s">
        <v>432</v>
      </c>
      <c r="B272" s="326" t="s">
        <v>433</v>
      </c>
      <c r="C272" s="326">
        <v>2149</v>
      </c>
      <c r="D272" s="327">
        <v>2051</v>
      </c>
      <c r="E272" s="326">
        <v>1690</v>
      </c>
      <c r="F272" s="328">
        <v>78.599999999999994</v>
      </c>
      <c r="G272" s="328">
        <v>3.6</v>
      </c>
      <c r="H272" s="328">
        <v>82.4</v>
      </c>
      <c r="I272" s="328">
        <v>3.5</v>
      </c>
      <c r="J272" s="327">
        <v>1575</v>
      </c>
      <c r="K272" s="328">
        <v>73.3</v>
      </c>
      <c r="L272" s="328">
        <v>3.9</v>
      </c>
      <c r="M272" s="329">
        <v>76.8</v>
      </c>
      <c r="N272" s="328">
        <v>3.8</v>
      </c>
      <c r="O272" s="330" t="str">
        <f t="shared" si="39"/>
        <v/>
      </c>
      <c r="P272" s="311" t="str">
        <f t="shared" si="40"/>
        <v/>
      </c>
      <c r="Q272" s="360" t="str">
        <f t="shared" si="41"/>
        <v/>
      </c>
      <c r="R272" s="330" t="str">
        <f t="shared" si="36"/>
        <v/>
      </c>
      <c r="S272" s="330" t="str">
        <f t="shared" si="37"/>
        <v/>
      </c>
      <c r="T272" s="330" t="str">
        <f t="shared" si="38"/>
        <v/>
      </c>
      <c r="U272" s="330" t="str">
        <f t="shared" si="42"/>
        <v/>
      </c>
      <c r="V272" s="332" t="str">
        <f t="shared" si="43"/>
        <v/>
      </c>
      <c r="W272" s="214" t="str">
        <f t="shared" si="44"/>
        <v/>
      </c>
    </row>
    <row r="273" spans="1:23" x14ac:dyDescent="0.3">
      <c r="A273" s="325" t="s">
        <v>432</v>
      </c>
      <c r="B273" s="326" t="s">
        <v>434</v>
      </c>
      <c r="C273" s="326">
        <v>2190</v>
      </c>
      <c r="D273" s="327">
        <v>2091</v>
      </c>
      <c r="E273" s="326">
        <v>1746</v>
      </c>
      <c r="F273" s="328">
        <v>79.7</v>
      </c>
      <c r="G273" s="328">
        <v>3.5</v>
      </c>
      <c r="H273" s="328">
        <v>83.5</v>
      </c>
      <c r="I273" s="328">
        <v>3.3</v>
      </c>
      <c r="J273" s="327">
        <v>1649</v>
      </c>
      <c r="K273" s="328">
        <v>75.3</v>
      </c>
      <c r="L273" s="328">
        <v>3.8</v>
      </c>
      <c r="M273" s="329">
        <v>78.900000000000006</v>
      </c>
      <c r="N273" s="328">
        <v>3.7</v>
      </c>
      <c r="O273" s="330" t="str">
        <f t="shared" si="39"/>
        <v/>
      </c>
      <c r="P273" s="311" t="str">
        <f t="shared" si="40"/>
        <v/>
      </c>
      <c r="Q273" s="360" t="str">
        <f t="shared" si="41"/>
        <v/>
      </c>
      <c r="R273" s="330" t="str">
        <f t="shared" si="36"/>
        <v/>
      </c>
      <c r="S273" s="330" t="str">
        <f t="shared" si="37"/>
        <v/>
      </c>
      <c r="T273" s="330" t="str">
        <f t="shared" si="38"/>
        <v/>
      </c>
      <c r="U273" s="330" t="str">
        <f t="shared" si="42"/>
        <v/>
      </c>
      <c r="V273" s="332" t="str">
        <f t="shared" si="43"/>
        <v/>
      </c>
      <c r="W273" s="214" t="str">
        <f t="shared" si="44"/>
        <v/>
      </c>
    </row>
    <row r="274" spans="1:23" x14ac:dyDescent="0.3">
      <c r="A274" s="325" t="s">
        <v>432</v>
      </c>
      <c r="B274" s="326" t="s">
        <v>435</v>
      </c>
      <c r="C274" s="326">
        <v>3744</v>
      </c>
      <c r="D274" s="327">
        <v>3678</v>
      </c>
      <c r="E274" s="326">
        <v>3086</v>
      </c>
      <c r="F274" s="328">
        <v>82.4</v>
      </c>
      <c r="G274" s="328">
        <v>2.6</v>
      </c>
      <c r="H274" s="328">
        <v>83.9</v>
      </c>
      <c r="I274" s="328">
        <v>2.5</v>
      </c>
      <c r="J274" s="327">
        <v>2918</v>
      </c>
      <c r="K274" s="328">
        <v>77.900000000000006</v>
      </c>
      <c r="L274" s="328">
        <v>2.8</v>
      </c>
      <c r="M274" s="329">
        <v>79.3</v>
      </c>
      <c r="N274" s="328">
        <v>2.8</v>
      </c>
      <c r="O274" s="330" t="str">
        <f t="shared" si="39"/>
        <v/>
      </c>
      <c r="P274" s="311" t="str">
        <f t="shared" si="40"/>
        <v/>
      </c>
      <c r="Q274" s="360" t="str">
        <f t="shared" si="41"/>
        <v/>
      </c>
      <c r="R274" s="330" t="str">
        <f t="shared" si="36"/>
        <v/>
      </c>
      <c r="S274" s="330" t="str">
        <f t="shared" si="37"/>
        <v/>
      </c>
      <c r="T274" s="330" t="str">
        <f t="shared" si="38"/>
        <v/>
      </c>
      <c r="U274" s="330" t="str">
        <f t="shared" si="42"/>
        <v/>
      </c>
      <c r="V274" s="332" t="str">
        <f t="shared" si="43"/>
        <v/>
      </c>
      <c r="W274" s="214" t="str">
        <f t="shared" si="44"/>
        <v/>
      </c>
    </row>
    <row r="275" spans="1:23" x14ac:dyDescent="0.3">
      <c r="A275" s="325" t="s">
        <v>432</v>
      </c>
      <c r="B275" s="326" t="s">
        <v>436</v>
      </c>
      <c r="C275" s="326">
        <v>3573</v>
      </c>
      <c r="D275" s="327">
        <v>3555</v>
      </c>
      <c r="E275" s="326">
        <v>2990</v>
      </c>
      <c r="F275" s="328">
        <v>83.7</v>
      </c>
      <c r="G275" s="328">
        <v>2.5</v>
      </c>
      <c r="H275" s="328">
        <v>84.1</v>
      </c>
      <c r="I275" s="328">
        <v>2.5</v>
      </c>
      <c r="J275" s="327">
        <v>2840</v>
      </c>
      <c r="K275" s="328">
        <v>79.5</v>
      </c>
      <c r="L275" s="328">
        <v>2.8</v>
      </c>
      <c r="M275" s="329">
        <v>79.900000000000006</v>
      </c>
      <c r="N275" s="328">
        <v>2.8</v>
      </c>
      <c r="O275" s="330" t="str">
        <f t="shared" si="39"/>
        <v/>
      </c>
      <c r="P275" s="311" t="str">
        <f t="shared" si="40"/>
        <v/>
      </c>
      <c r="Q275" s="360" t="str">
        <f t="shared" si="41"/>
        <v/>
      </c>
      <c r="R275" s="330" t="str">
        <f t="shared" si="36"/>
        <v/>
      </c>
      <c r="S275" s="330" t="str">
        <f t="shared" si="37"/>
        <v/>
      </c>
      <c r="T275" s="330" t="str">
        <f t="shared" si="38"/>
        <v/>
      </c>
      <c r="U275" s="330" t="str">
        <f t="shared" si="42"/>
        <v/>
      </c>
      <c r="V275" s="332" t="str">
        <f t="shared" si="43"/>
        <v/>
      </c>
      <c r="W275" s="214" t="str">
        <f t="shared" si="44"/>
        <v/>
      </c>
    </row>
    <row r="276" spans="1:23" x14ac:dyDescent="0.3">
      <c r="A276" s="325" t="s">
        <v>432</v>
      </c>
      <c r="B276" s="326" t="s">
        <v>437</v>
      </c>
      <c r="C276" s="326">
        <v>260</v>
      </c>
      <c r="D276" s="327">
        <v>197</v>
      </c>
      <c r="E276" s="326">
        <v>139</v>
      </c>
      <c r="F276" s="328">
        <v>53.5</v>
      </c>
      <c r="G276" s="328">
        <v>12.2</v>
      </c>
      <c r="H276" s="328">
        <v>70.5</v>
      </c>
      <c r="I276" s="328">
        <v>12.8</v>
      </c>
      <c r="J276" s="327">
        <v>130</v>
      </c>
      <c r="K276" s="328">
        <v>50.2</v>
      </c>
      <c r="L276" s="328">
        <v>12.2</v>
      </c>
      <c r="M276" s="329">
        <v>66.099999999999994</v>
      </c>
      <c r="N276" s="328">
        <v>13.3</v>
      </c>
      <c r="O276" s="330" t="str">
        <f t="shared" si="39"/>
        <v/>
      </c>
      <c r="P276" s="311" t="str">
        <f t="shared" si="40"/>
        <v/>
      </c>
      <c r="Q276" s="360" t="str">
        <f t="shared" si="41"/>
        <v/>
      </c>
      <c r="R276" s="330" t="str">
        <f t="shared" si="36"/>
        <v/>
      </c>
      <c r="S276" s="330" t="str">
        <f t="shared" si="37"/>
        <v/>
      </c>
      <c r="T276" s="330" t="str">
        <f t="shared" si="38"/>
        <v/>
      </c>
      <c r="U276" s="330" t="str">
        <f t="shared" si="42"/>
        <v/>
      </c>
      <c r="V276" s="332" t="str">
        <f t="shared" si="43"/>
        <v/>
      </c>
      <c r="W276" s="214" t="str">
        <f t="shared" si="44"/>
        <v/>
      </c>
    </row>
    <row r="277" spans="1:23" x14ac:dyDescent="0.3">
      <c r="A277" s="325" t="s">
        <v>432</v>
      </c>
      <c r="B277" s="326" t="s">
        <v>438</v>
      </c>
      <c r="C277" s="326">
        <v>179</v>
      </c>
      <c r="D277" s="327">
        <v>115</v>
      </c>
      <c r="E277" s="326">
        <v>91</v>
      </c>
      <c r="F277" s="328">
        <v>51.2</v>
      </c>
      <c r="G277" s="328">
        <v>15.2</v>
      </c>
      <c r="H277" s="328">
        <v>79.400000000000006</v>
      </c>
      <c r="I277" s="328">
        <v>15.3</v>
      </c>
      <c r="J277" s="327">
        <v>74</v>
      </c>
      <c r="K277" s="328">
        <v>41.3</v>
      </c>
      <c r="L277" s="328">
        <v>15</v>
      </c>
      <c r="M277" s="329">
        <v>64</v>
      </c>
      <c r="N277" s="328">
        <v>18.2</v>
      </c>
      <c r="O277" s="330" t="str">
        <f t="shared" si="39"/>
        <v/>
      </c>
      <c r="P277" s="311" t="str">
        <f t="shared" si="40"/>
        <v/>
      </c>
      <c r="Q277" s="360" t="str">
        <f t="shared" si="41"/>
        <v/>
      </c>
      <c r="R277" s="330" t="str">
        <f t="shared" si="36"/>
        <v/>
      </c>
      <c r="S277" s="330" t="str">
        <f t="shared" si="37"/>
        <v/>
      </c>
      <c r="T277" s="330" t="str">
        <f t="shared" si="38"/>
        <v/>
      </c>
      <c r="U277" s="330" t="str">
        <f t="shared" si="42"/>
        <v/>
      </c>
      <c r="V277" s="332" t="str">
        <f t="shared" si="43"/>
        <v/>
      </c>
      <c r="W277" s="214" t="str">
        <f t="shared" si="44"/>
        <v/>
      </c>
    </row>
    <row r="278" spans="1:23" x14ac:dyDescent="0.3">
      <c r="A278" s="325" t="s">
        <v>432</v>
      </c>
      <c r="B278" s="326" t="s">
        <v>439</v>
      </c>
      <c r="C278" s="326">
        <v>209</v>
      </c>
      <c r="D278" s="327">
        <v>156</v>
      </c>
      <c r="E278" s="326">
        <v>116</v>
      </c>
      <c r="F278" s="328">
        <v>55.8</v>
      </c>
      <c r="G278" s="328">
        <v>14.8</v>
      </c>
      <c r="H278" s="328">
        <v>74.7</v>
      </c>
      <c r="I278" s="328">
        <v>15</v>
      </c>
      <c r="J278" s="327">
        <v>98</v>
      </c>
      <c r="K278" s="328">
        <v>46.8</v>
      </c>
      <c r="L278" s="328">
        <v>14.9</v>
      </c>
      <c r="M278" s="329">
        <v>62.7</v>
      </c>
      <c r="N278" s="328">
        <v>16.7</v>
      </c>
      <c r="O278" s="330" t="str">
        <f t="shared" si="39"/>
        <v/>
      </c>
      <c r="P278" s="311" t="str">
        <f t="shared" si="40"/>
        <v/>
      </c>
      <c r="Q278" s="360" t="str">
        <f t="shared" si="41"/>
        <v/>
      </c>
      <c r="R278" s="330" t="str">
        <f t="shared" si="36"/>
        <v/>
      </c>
      <c r="S278" s="330" t="str">
        <f t="shared" si="37"/>
        <v/>
      </c>
      <c r="T278" s="330" t="str">
        <f t="shared" si="38"/>
        <v/>
      </c>
      <c r="U278" s="330" t="str">
        <f t="shared" si="42"/>
        <v/>
      </c>
      <c r="V278" s="332" t="str">
        <f t="shared" si="43"/>
        <v/>
      </c>
      <c r="W278" s="214" t="str">
        <f t="shared" si="44"/>
        <v/>
      </c>
    </row>
    <row r="279" spans="1:23" x14ac:dyDescent="0.3">
      <c r="A279" s="325" t="s">
        <v>432</v>
      </c>
      <c r="B279" s="326" t="s">
        <v>440</v>
      </c>
      <c r="C279" s="326">
        <v>3816</v>
      </c>
      <c r="D279" s="327">
        <v>3750</v>
      </c>
      <c r="E279" s="326">
        <v>3146</v>
      </c>
      <c r="F279" s="328">
        <v>82.5</v>
      </c>
      <c r="G279" s="328">
        <v>2.5</v>
      </c>
      <c r="H279" s="328">
        <v>83.9</v>
      </c>
      <c r="I279" s="328">
        <v>2.5</v>
      </c>
      <c r="J279" s="327">
        <v>2979</v>
      </c>
      <c r="K279" s="328">
        <v>78.099999999999994</v>
      </c>
      <c r="L279" s="328">
        <v>2.8</v>
      </c>
      <c r="M279" s="329">
        <v>79.400000000000006</v>
      </c>
      <c r="N279" s="328">
        <v>2.7</v>
      </c>
      <c r="O279" s="330" t="str">
        <f t="shared" si="39"/>
        <v/>
      </c>
      <c r="P279" s="311" t="str">
        <f t="shared" si="40"/>
        <v/>
      </c>
      <c r="Q279" s="360" t="str">
        <f t="shared" si="41"/>
        <v/>
      </c>
      <c r="R279" s="330" t="str">
        <f t="shared" si="36"/>
        <v/>
      </c>
      <c r="S279" s="330" t="str">
        <f t="shared" si="37"/>
        <v/>
      </c>
      <c r="T279" s="330" t="str">
        <f t="shared" si="38"/>
        <v/>
      </c>
      <c r="U279" s="330" t="str">
        <f t="shared" si="42"/>
        <v/>
      </c>
      <c r="V279" s="332" t="str">
        <f t="shared" si="43"/>
        <v/>
      </c>
      <c r="W279" s="214" t="str">
        <f t="shared" si="44"/>
        <v/>
      </c>
    </row>
    <row r="280" spans="1:23" x14ac:dyDescent="0.3">
      <c r="A280" s="325" t="s">
        <v>432</v>
      </c>
      <c r="B280" s="326" t="s">
        <v>441</v>
      </c>
      <c r="C280" s="326">
        <v>299</v>
      </c>
      <c r="D280" s="327">
        <v>236</v>
      </c>
      <c r="E280" s="326">
        <v>170</v>
      </c>
      <c r="F280" s="328">
        <v>56.9</v>
      </c>
      <c r="G280" s="328">
        <v>11.3</v>
      </c>
      <c r="H280" s="328">
        <v>72</v>
      </c>
      <c r="I280" s="328">
        <v>11.5</v>
      </c>
      <c r="J280" s="327">
        <v>161</v>
      </c>
      <c r="K280" s="328">
        <v>54</v>
      </c>
      <c r="L280" s="328">
        <v>11.4</v>
      </c>
      <c r="M280" s="329">
        <v>68.3</v>
      </c>
      <c r="N280" s="328">
        <v>11.9</v>
      </c>
      <c r="O280" s="330" t="str">
        <f t="shared" si="39"/>
        <v/>
      </c>
      <c r="P280" s="311" t="str">
        <f t="shared" si="40"/>
        <v/>
      </c>
      <c r="Q280" s="360" t="str">
        <f t="shared" si="41"/>
        <v/>
      </c>
      <c r="R280" s="330" t="str">
        <f t="shared" si="36"/>
        <v/>
      </c>
      <c r="S280" s="330" t="str">
        <f t="shared" si="37"/>
        <v/>
      </c>
      <c r="T280" s="330" t="str">
        <f t="shared" si="38"/>
        <v/>
      </c>
      <c r="U280" s="330" t="str">
        <f t="shared" si="42"/>
        <v/>
      </c>
      <c r="V280" s="332" t="str">
        <f t="shared" si="43"/>
        <v/>
      </c>
      <c r="W280" s="214" t="str">
        <f t="shared" si="44"/>
        <v/>
      </c>
    </row>
    <row r="281" spans="1:23" x14ac:dyDescent="0.3">
      <c r="A281" s="325" t="s">
        <v>432</v>
      </c>
      <c r="B281" s="326" t="s">
        <v>442</v>
      </c>
      <c r="C281" s="326">
        <v>191</v>
      </c>
      <c r="D281" s="327">
        <v>127</v>
      </c>
      <c r="E281" s="326">
        <v>104</v>
      </c>
      <c r="F281" s="328">
        <v>54.3</v>
      </c>
      <c r="G281" s="328">
        <v>14.6</v>
      </c>
      <c r="H281" s="328">
        <v>81.400000000000006</v>
      </c>
      <c r="I281" s="328">
        <v>14</v>
      </c>
      <c r="J281" s="327">
        <v>86</v>
      </c>
      <c r="K281" s="328">
        <v>45.1</v>
      </c>
      <c r="L281" s="328">
        <v>14.6</v>
      </c>
      <c r="M281" s="329">
        <v>67.5</v>
      </c>
      <c r="N281" s="328">
        <v>16.8</v>
      </c>
      <c r="O281" s="330" t="str">
        <f t="shared" si="39"/>
        <v/>
      </c>
      <c r="P281" s="311" t="str">
        <f t="shared" si="40"/>
        <v/>
      </c>
      <c r="Q281" s="360" t="str">
        <f t="shared" si="41"/>
        <v/>
      </c>
      <c r="R281" s="330" t="str">
        <f t="shared" si="36"/>
        <v/>
      </c>
      <c r="S281" s="330" t="str">
        <f t="shared" si="37"/>
        <v/>
      </c>
      <c r="T281" s="330" t="str">
        <f t="shared" si="38"/>
        <v/>
      </c>
      <c r="U281" s="330" t="str">
        <f t="shared" si="42"/>
        <v/>
      </c>
      <c r="V281" s="332" t="str">
        <f t="shared" si="43"/>
        <v/>
      </c>
      <c r="W281" s="214" t="str">
        <f t="shared" si="44"/>
        <v/>
      </c>
    </row>
    <row r="282" spans="1:23" x14ac:dyDescent="0.3">
      <c r="A282" s="325" t="s">
        <v>468</v>
      </c>
      <c r="B282" s="326" t="s">
        <v>431</v>
      </c>
      <c r="C282" s="326">
        <v>2212</v>
      </c>
      <c r="D282" s="327">
        <v>2177</v>
      </c>
      <c r="E282" s="326">
        <v>1749</v>
      </c>
      <c r="F282" s="328">
        <v>79.099999999999994</v>
      </c>
      <c r="G282" s="328">
        <v>2.8</v>
      </c>
      <c r="H282" s="328">
        <v>80.400000000000006</v>
      </c>
      <c r="I282" s="328">
        <v>2.7</v>
      </c>
      <c r="J282" s="327">
        <v>1531</v>
      </c>
      <c r="K282" s="328">
        <v>69.2</v>
      </c>
      <c r="L282" s="328">
        <v>3.2</v>
      </c>
      <c r="M282" s="329">
        <v>70.3</v>
      </c>
      <c r="N282" s="328">
        <v>3.2</v>
      </c>
      <c r="O282" s="330">
        <f t="shared" si="39"/>
        <v>69.8</v>
      </c>
      <c r="P282" s="311">
        <f t="shared" si="40"/>
        <v>0.71088435374149661</v>
      </c>
      <c r="Q282" s="360">
        <f t="shared" si="41"/>
        <v>1.0184589595150382</v>
      </c>
      <c r="R282" s="330">
        <f t="shared" si="36"/>
        <v>72.8</v>
      </c>
      <c r="S282" s="330">
        <f t="shared" si="37"/>
        <v>72.900000000000006</v>
      </c>
      <c r="T282" s="330" t="str">
        <f t="shared" si="38"/>
        <v>B</v>
      </c>
      <c r="U282" s="330" t="str">
        <f t="shared" si="42"/>
        <v>B</v>
      </c>
      <c r="V282" s="332">
        <f t="shared" si="43"/>
        <v>-1.2884353741496657E-2</v>
      </c>
      <c r="W282" s="214" t="str">
        <f t="shared" si="44"/>
        <v>Mississippi</v>
      </c>
    </row>
    <row r="283" spans="1:23" x14ac:dyDescent="0.3">
      <c r="A283" s="325" t="s">
        <v>432</v>
      </c>
      <c r="B283" s="326" t="s">
        <v>433</v>
      </c>
      <c r="C283" s="326">
        <v>1029</v>
      </c>
      <c r="D283" s="327">
        <v>1015</v>
      </c>
      <c r="E283" s="326">
        <v>792</v>
      </c>
      <c r="F283" s="328">
        <v>76.900000000000006</v>
      </c>
      <c r="G283" s="328">
        <v>4.2</v>
      </c>
      <c r="H283" s="328">
        <v>78</v>
      </c>
      <c r="I283" s="328">
        <v>4.2</v>
      </c>
      <c r="J283" s="327">
        <v>680</v>
      </c>
      <c r="K283" s="328">
        <v>66.099999999999994</v>
      </c>
      <c r="L283" s="328">
        <v>4.8</v>
      </c>
      <c r="M283" s="329">
        <v>67</v>
      </c>
      <c r="N283" s="328">
        <v>4.8</v>
      </c>
      <c r="O283" s="330" t="str">
        <f t="shared" si="39"/>
        <v/>
      </c>
      <c r="P283" s="311" t="str">
        <f t="shared" si="40"/>
        <v/>
      </c>
      <c r="Q283" s="360" t="str">
        <f t="shared" si="41"/>
        <v/>
      </c>
      <c r="R283" s="330" t="str">
        <f t="shared" si="36"/>
        <v/>
      </c>
      <c r="S283" s="330" t="str">
        <f t="shared" si="37"/>
        <v/>
      </c>
      <c r="T283" s="330" t="str">
        <f t="shared" si="38"/>
        <v/>
      </c>
      <c r="U283" s="330" t="str">
        <f t="shared" si="42"/>
        <v/>
      </c>
      <c r="V283" s="332" t="str">
        <f t="shared" si="43"/>
        <v/>
      </c>
      <c r="W283" s="214" t="str">
        <f t="shared" si="44"/>
        <v/>
      </c>
    </row>
    <row r="284" spans="1:23" x14ac:dyDescent="0.3">
      <c r="A284" s="325" t="s">
        <v>432</v>
      </c>
      <c r="B284" s="326" t="s">
        <v>434</v>
      </c>
      <c r="C284" s="326">
        <v>1182</v>
      </c>
      <c r="D284" s="327">
        <v>1162</v>
      </c>
      <c r="E284" s="326">
        <v>957</v>
      </c>
      <c r="F284" s="328">
        <v>81</v>
      </c>
      <c r="G284" s="328">
        <v>3.7</v>
      </c>
      <c r="H284" s="328">
        <v>82.4</v>
      </c>
      <c r="I284" s="328">
        <v>3.6</v>
      </c>
      <c r="J284" s="327">
        <v>850</v>
      </c>
      <c r="K284" s="328">
        <v>71.900000000000006</v>
      </c>
      <c r="L284" s="328">
        <v>4.2</v>
      </c>
      <c r="M284" s="329">
        <v>73.2</v>
      </c>
      <c r="N284" s="328">
        <v>4.2</v>
      </c>
      <c r="O284" s="330" t="str">
        <f t="shared" si="39"/>
        <v/>
      </c>
      <c r="P284" s="311" t="str">
        <f t="shared" si="40"/>
        <v/>
      </c>
      <c r="Q284" s="360" t="str">
        <f t="shared" si="41"/>
        <v/>
      </c>
      <c r="R284" s="330" t="str">
        <f t="shared" si="36"/>
        <v/>
      </c>
      <c r="S284" s="330" t="str">
        <f t="shared" si="37"/>
        <v/>
      </c>
      <c r="T284" s="330" t="str">
        <f t="shared" si="38"/>
        <v/>
      </c>
      <c r="U284" s="330" t="str">
        <f t="shared" si="42"/>
        <v/>
      </c>
      <c r="V284" s="332" t="str">
        <f t="shared" si="43"/>
        <v/>
      </c>
      <c r="W284" s="214" t="str">
        <f t="shared" si="44"/>
        <v/>
      </c>
    </row>
    <row r="285" spans="1:23" x14ac:dyDescent="0.3">
      <c r="A285" s="325" t="s">
        <v>432</v>
      </c>
      <c r="B285" s="326" t="s">
        <v>435</v>
      </c>
      <c r="C285" s="326">
        <v>1350</v>
      </c>
      <c r="D285" s="327">
        <v>1337</v>
      </c>
      <c r="E285" s="326">
        <v>1054</v>
      </c>
      <c r="F285" s="328">
        <v>78.099999999999994</v>
      </c>
      <c r="G285" s="328">
        <v>3.6</v>
      </c>
      <c r="H285" s="328">
        <v>78.8</v>
      </c>
      <c r="I285" s="328">
        <v>3.6</v>
      </c>
      <c r="J285" s="327">
        <v>921</v>
      </c>
      <c r="K285" s="328">
        <v>68.3</v>
      </c>
      <c r="L285" s="328">
        <v>4.0999999999999996</v>
      </c>
      <c r="M285" s="329">
        <v>68.900000000000006</v>
      </c>
      <c r="N285" s="328">
        <v>4.0999999999999996</v>
      </c>
      <c r="O285" s="330" t="str">
        <f t="shared" si="39"/>
        <v/>
      </c>
      <c r="P285" s="311" t="str">
        <f t="shared" si="40"/>
        <v/>
      </c>
      <c r="Q285" s="360" t="str">
        <f t="shared" si="41"/>
        <v/>
      </c>
      <c r="R285" s="330" t="str">
        <f t="shared" si="36"/>
        <v/>
      </c>
      <c r="S285" s="330" t="str">
        <f t="shared" si="37"/>
        <v/>
      </c>
      <c r="T285" s="330" t="str">
        <f t="shared" si="38"/>
        <v/>
      </c>
      <c r="U285" s="330" t="str">
        <f t="shared" si="42"/>
        <v/>
      </c>
      <c r="V285" s="332" t="str">
        <f t="shared" si="43"/>
        <v/>
      </c>
      <c r="W285" s="214" t="str">
        <f t="shared" si="44"/>
        <v/>
      </c>
    </row>
    <row r="286" spans="1:23" x14ac:dyDescent="0.3">
      <c r="A286" s="325" t="s">
        <v>432</v>
      </c>
      <c r="B286" s="326" t="s">
        <v>436</v>
      </c>
      <c r="C286" s="326">
        <v>1300</v>
      </c>
      <c r="D286" s="327">
        <v>1295</v>
      </c>
      <c r="E286" s="326">
        <v>1026</v>
      </c>
      <c r="F286" s="328">
        <v>78.900000000000006</v>
      </c>
      <c r="G286" s="328">
        <v>3.6</v>
      </c>
      <c r="H286" s="328">
        <v>79.2</v>
      </c>
      <c r="I286" s="328">
        <v>3.6</v>
      </c>
      <c r="J286" s="327">
        <v>904</v>
      </c>
      <c r="K286" s="328">
        <v>69.5</v>
      </c>
      <c r="L286" s="328">
        <v>4.0999999999999996</v>
      </c>
      <c r="M286" s="329">
        <v>69.8</v>
      </c>
      <c r="N286" s="328">
        <v>4.0999999999999996</v>
      </c>
      <c r="O286" s="330" t="str">
        <f t="shared" si="39"/>
        <v/>
      </c>
      <c r="P286" s="311" t="str">
        <f t="shared" si="40"/>
        <v/>
      </c>
      <c r="Q286" s="360" t="str">
        <f t="shared" si="41"/>
        <v/>
      </c>
      <c r="R286" s="330" t="str">
        <f t="shared" si="36"/>
        <v/>
      </c>
      <c r="S286" s="330" t="str">
        <f t="shared" si="37"/>
        <v/>
      </c>
      <c r="T286" s="330" t="str">
        <f t="shared" si="38"/>
        <v/>
      </c>
      <c r="U286" s="330" t="str">
        <f t="shared" si="42"/>
        <v/>
      </c>
      <c r="V286" s="332" t="str">
        <f t="shared" si="43"/>
        <v/>
      </c>
      <c r="W286" s="214" t="str">
        <f t="shared" si="44"/>
        <v/>
      </c>
    </row>
    <row r="287" spans="1:23" x14ac:dyDescent="0.3">
      <c r="A287" s="325" t="s">
        <v>432</v>
      </c>
      <c r="B287" s="326" t="s">
        <v>437</v>
      </c>
      <c r="C287" s="326">
        <v>792</v>
      </c>
      <c r="D287" s="327">
        <v>787</v>
      </c>
      <c r="E287" s="326">
        <v>654</v>
      </c>
      <c r="F287" s="328">
        <v>82.5</v>
      </c>
      <c r="G287" s="328">
        <v>4.2</v>
      </c>
      <c r="H287" s="328">
        <v>83.1</v>
      </c>
      <c r="I287" s="328">
        <v>4.0999999999999996</v>
      </c>
      <c r="J287" s="327">
        <v>573</v>
      </c>
      <c r="K287" s="328">
        <v>72.3</v>
      </c>
      <c r="L287" s="328">
        <v>4.9000000000000004</v>
      </c>
      <c r="M287" s="329">
        <v>72.8</v>
      </c>
      <c r="N287" s="328">
        <v>4.9000000000000004</v>
      </c>
      <c r="O287" s="330" t="str">
        <f t="shared" si="39"/>
        <v/>
      </c>
      <c r="P287" s="311" t="str">
        <f t="shared" si="40"/>
        <v/>
      </c>
      <c r="Q287" s="360" t="str">
        <f t="shared" si="41"/>
        <v/>
      </c>
      <c r="R287" s="330" t="str">
        <f t="shared" si="36"/>
        <v/>
      </c>
      <c r="S287" s="330" t="str">
        <f t="shared" si="37"/>
        <v/>
      </c>
      <c r="T287" s="330" t="str">
        <f t="shared" si="38"/>
        <v/>
      </c>
      <c r="U287" s="330" t="str">
        <f t="shared" si="42"/>
        <v/>
      </c>
      <c r="V287" s="332" t="str">
        <f t="shared" si="43"/>
        <v/>
      </c>
      <c r="W287" s="214" t="str">
        <f t="shared" si="44"/>
        <v/>
      </c>
    </row>
    <row r="288" spans="1:23" x14ac:dyDescent="0.3">
      <c r="A288" s="325" t="s">
        <v>432</v>
      </c>
      <c r="B288" s="326" t="s">
        <v>438</v>
      </c>
      <c r="C288" s="326">
        <v>37</v>
      </c>
      <c r="D288" s="327">
        <v>20</v>
      </c>
      <c r="E288" s="326">
        <v>9</v>
      </c>
      <c r="F288" s="333" t="s">
        <v>444</v>
      </c>
      <c r="G288" s="333" t="s">
        <v>444</v>
      </c>
      <c r="H288" s="333" t="s">
        <v>444</v>
      </c>
      <c r="I288" s="333" t="s">
        <v>444</v>
      </c>
      <c r="J288" s="327">
        <v>8</v>
      </c>
      <c r="K288" s="333" t="s">
        <v>444</v>
      </c>
      <c r="L288" s="333" t="s">
        <v>444</v>
      </c>
      <c r="M288" s="334" t="s">
        <v>444</v>
      </c>
      <c r="N288" s="333" t="s">
        <v>444</v>
      </c>
      <c r="O288" s="330" t="str">
        <f t="shared" si="39"/>
        <v/>
      </c>
      <c r="P288" s="311" t="str">
        <f t="shared" si="40"/>
        <v/>
      </c>
      <c r="Q288" s="360" t="str">
        <f t="shared" si="41"/>
        <v/>
      </c>
      <c r="R288" s="330" t="str">
        <f t="shared" si="36"/>
        <v/>
      </c>
      <c r="S288" s="330" t="str">
        <f t="shared" si="37"/>
        <v/>
      </c>
      <c r="T288" s="330" t="str">
        <f t="shared" si="38"/>
        <v/>
      </c>
      <c r="U288" s="330" t="str">
        <f t="shared" si="42"/>
        <v/>
      </c>
      <c r="V288" s="332" t="str">
        <f t="shared" si="43"/>
        <v/>
      </c>
      <c r="W288" s="214" t="str">
        <f t="shared" si="44"/>
        <v/>
      </c>
    </row>
    <row r="289" spans="1:23" x14ac:dyDescent="0.3">
      <c r="A289" s="325" t="s">
        <v>432</v>
      </c>
      <c r="B289" s="326" t="s">
        <v>439</v>
      </c>
      <c r="C289" s="326">
        <v>67</v>
      </c>
      <c r="D289" s="327">
        <v>53</v>
      </c>
      <c r="E289" s="326">
        <v>34</v>
      </c>
      <c r="F289" s="333" t="s">
        <v>444</v>
      </c>
      <c r="G289" s="333" t="s">
        <v>444</v>
      </c>
      <c r="H289" s="333" t="s">
        <v>444</v>
      </c>
      <c r="I289" s="333" t="s">
        <v>444</v>
      </c>
      <c r="J289" s="327">
        <v>23</v>
      </c>
      <c r="K289" s="333" t="s">
        <v>444</v>
      </c>
      <c r="L289" s="333" t="s">
        <v>444</v>
      </c>
      <c r="M289" s="334" t="s">
        <v>444</v>
      </c>
      <c r="N289" s="333" t="s">
        <v>444</v>
      </c>
      <c r="O289" s="330" t="str">
        <f t="shared" si="39"/>
        <v/>
      </c>
      <c r="P289" s="311" t="str">
        <f t="shared" si="40"/>
        <v/>
      </c>
      <c r="Q289" s="360" t="str">
        <f t="shared" si="41"/>
        <v/>
      </c>
      <c r="R289" s="330" t="str">
        <f t="shared" si="36"/>
        <v/>
      </c>
      <c r="S289" s="330" t="str">
        <f t="shared" si="37"/>
        <v/>
      </c>
      <c r="T289" s="330" t="str">
        <f t="shared" si="38"/>
        <v/>
      </c>
      <c r="U289" s="330" t="str">
        <f t="shared" si="42"/>
        <v/>
      </c>
      <c r="V289" s="332" t="str">
        <f t="shared" si="43"/>
        <v/>
      </c>
      <c r="W289" s="214" t="str">
        <f t="shared" si="44"/>
        <v/>
      </c>
    </row>
    <row r="290" spans="1:23" x14ac:dyDescent="0.3">
      <c r="A290" s="325" t="s">
        <v>432</v>
      </c>
      <c r="B290" s="326" t="s">
        <v>440</v>
      </c>
      <c r="C290" s="326">
        <v>1375</v>
      </c>
      <c r="D290" s="327">
        <v>1363</v>
      </c>
      <c r="E290" s="326">
        <v>1079</v>
      </c>
      <c r="F290" s="328">
        <v>78.5</v>
      </c>
      <c r="G290" s="328">
        <v>3.6</v>
      </c>
      <c r="H290" s="328">
        <v>79.2</v>
      </c>
      <c r="I290" s="328">
        <v>3.5</v>
      </c>
      <c r="J290" s="327">
        <v>942</v>
      </c>
      <c r="K290" s="328">
        <v>68.5</v>
      </c>
      <c r="L290" s="328">
        <v>4</v>
      </c>
      <c r="M290" s="329">
        <v>69.099999999999994</v>
      </c>
      <c r="N290" s="328">
        <v>4</v>
      </c>
      <c r="O290" s="330" t="str">
        <f t="shared" si="39"/>
        <v/>
      </c>
      <c r="P290" s="311" t="str">
        <f t="shared" si="40"/>
        <v/>
      </c>
      <c r="Q290" s="360" t="str">
        <f t="shared" si="41"/>
        <v/>
      </c>
      <c r="R290" s="330" t="str">
        <f t="shared" si="36"/>
        <v/>
      </c>
      <c r="S290" s="330" t="str">
        <f t="shared" si="37"/>
        <v/>
      </c>
      <c r="T290" s="330" t="str">
        <f t="shared" si="38"/>
        <v/>
      </c>
      <c r="U290" s="330" t="str">
        <f t="shared" si="42"/>
        <v/>
      </c>
      <c r="V290" s="332" t="str">
        <f t="shared" si="43"/>
        <v/>
      </c>
      <c r="W290" s="214" t="str">
        <f t="shared" si="44"/>
        <v/>
      </c>
    </row>
    <row r="291" spans="1:23" x14ac:dyDescent="0.3">
      <c r="A291" s="325" t="s">
        <v>432</v>
      </c>
      <c r="B291" s="326" t="s">
        <v>441</v>
      </c>
      <c r="C291" s="326">
        <v>805</v>
      </c>
      <c r="D291" s="327">
        <v>799</v>
      </c>
      <c r="E291" s="326">
        <v>666</v>
      </c>
      <c r="F291" s="328">
        <v>82.8</v>
      </c>
      <c r="G291" s="328">
        <v>4.0999999999999996</v>
      </c>
      <c r="H291" s="328">
        <v>83.4</v>
      </c>
      <c r="I291" s="328">
        <v>4.0999999999999996</v>
      </c>
      <c r="J291" s="327">
        <v>582</v>
      </c>
      <c r="K291" s="328">
        <v>72.400000000000006</v>
      </c>
      <c r="L291" s="328">
        <v>4.9000000000000004</v>
      </c>
      <c r="M291" s="329">
        <v>72.900000000000006</v>
      </c>
      <c r="N291" s="328">
        <v>4.8</v>
      </c>
      <c r="O291" s="330" t="str">
        <f t="shared" si="39"/>
        <v/>
      </c>
      <c r="P291" s="311" t="str">
        <f t="shared" si="40"/>
        <v/>
      </c>
      <c r="Q291" s="360" t="str">
        <f t="shared" si="41"/>
        <v/>
      </c>
      <c r="R291" s="330" t="str">
        <f t="shared" si="36"/>
        <v/>
      </c>
      <c r="S291" s="330" t="str">
        <f t="shared" si="37"/>
        <v/>
      </c>
      <c r="T291" s="330" t="str">
        <f t="shared" si="38"/>
        <v/>
      </c>
      <c r="U291" s="330" t="str">
        <f t="shared" si="42"/>
        <v/>
      </c>
      <c r="V291" s="332" t="str">
        <f t="shared" si="43"/>
        <v/>
      </c>
      <c r="W291" s="214" t="str">
        <f t="shared" si="44"/>
        <v/>
      </c>
    </row>
    <row r="292" spans="1:23" x14ac:dyDescent="0.3">
      <c r="A292" s="325" t="s">
        <v>432</v>
      </c>
      <c r="B292" s="326" t="s">
        <v>442</v>
      </c>
      <c r="C292" s="326">
        <v>41</v>
      </c>
      <c r="D292" s="327">
        <v>24</v>
      </c>
      <c r="E292" s="326">
        <v>13</v>
      </c>
      <c r="F292" s="333" t="s">
        <v>444</v>
      </c>
      <c r="G292" s="333" t="s">
        <v>444</v>
      </c>
      <c r="H292" s="333" t="s">
        <v>444</v>
      </c>
      <c r="I292" s="333" t="s">
        <v>444</v>
      </c>
      <c r="J292" s="327">
        <v>11</v>
      </c>
      <c r="K292" s="333" t="s">
        <v>444</v>
      </c>
      <c r="L292" s="333" t="s">
        <v>444</v>
      </c>
      <c r="M292" s="334" t="s">
        <v>444</v>
      </c>
      <c r="N292" s="333" t="s">
        <v>444</v>
      </c>
      <c r="O292" s="330" t="str">
        <f t="shared" si="39"/>
        <v/>
      </c>
      <c r="P292" s="311" t="str">
        <f t="shared" si="40"/>
        <v/>
      </c>
      <c r="Q292" s="360" t="str">
        <f t="shared" si="41"/>
        <v/>
      </c>
      <c r="R292" s="330" t="str">
        <f t="shared" si="36"/>
        <v/>
      </c>
      <c r="S292" s="330" t="str">
        <f t="shared" si="37"/>
        <v/>
      </c>
      <c r="T292" s="330" t="str">
        <f t="shared" si="38"/>
        <v/>
      </c>
      <c r="U292" s="330" t="str">
        <f t="shared" si="42"/>
        <v/>
      </c>
      <c r="V292" s="332" t="str">
        <f t="shared" si="43"/>
        <v/>
      </c>
      <c r="W292" s="214" t="str">
        <f t="shared" si="44"/>
        <v/>
      </c>
    </row>
    <row r="293" spans="1:23" x14ac:dyDescent="0.3">
      <c r="A293" s="325" t="s">
        <v>470</v>
      </c>
      <c r="B293" s="326" t="s">
        <v>431</v>
      </c>
      <c r="C293" s="326">
        <v>4637</v>
      </c>
      <c r="D293" s="327">
        <v>4475</v>
      </c>
      <c r="E293" s="326">
        <v>3388</v>
      </c>
      <c r="F293" s="328">
        <v>73.099999999999994</v>
      </c>
      <c r="G293" s="328">
        <v>2.7</v>
      </c>
      <c r="H293" s="328">
        <v>75.7</v>
      </c>
      <c r="I293" s="328">
        <v>2.7</v>
      </c>
      <c r="J293" s="327">
        <v>2990</v>
      </c>
      <c r="K293" s="328">
        <v>64.5</v>
      </c>
      <c r="L293" s="328">
        <v>2.9</v>
      </c>
      <c r="M293" s="329">
        <v>66.8</v>
      </c>
      <c r="N293" s="328">
        <v>2.9</v>
      </c>
      <c r="O293" s="330">
        <f t="shared" si="39"/>
        <v>67.900000000000006</v>
      </c>
      <c r="P293" s="311">
        <f t="shared" si="40"/>
        <v>0.61898890258939576</v>
      </c>
      <c r="Q293" s="360">
        <f t="shared" si="41"/>
        <v>0.91161841323916892</v>
      </c>
      <c r="R293" s="330">
        <f t="shared" si="36"/>
        <v>69.2</v>
      </c>
      <c r="S293" s="330">
        <f t="shared" si="37"/>
        <v>65.8</v>
      </c>
      <c r="T293" s="330">
        <f t="shared" si="38"/>
        <v>53.3</v>
      </c>
      <c r="U293" s="330" t="str">
        <f t="shared" si="42"/>
        <v>B</v>
      </c>
      <c r="V293" s="332">
        <f t="shared" si="43"/>
        <v>6.0011097410604286E-2</v>
      </c>
      <c r="W293" s="214" t="str">
        <f t="shared" si="44"/>
        <v>Missouri</v>
      </c>
    </row>
    <row r="294" spans="1:23" x14ac:dyDescent="0.3">
      <c r="A294" s="325" t="s">
        <v>432</v>
      </c>
      <c r="B294" s="326" t="s">
        <v>433</v>
      </c>
      <c r="C294" s="326">
        <v>2205</v>
      </c>
      <c r="D294" s="327">
        <v>2136</v>
      </c>
      <c r="E294" s="326">
        <v>1556</v>
      </c>
      <c r="F294" s="328">
        <v>70.5</v>
      </c>
      <c r="G294" s="328">
        <v>4</v>
      </c>
      <c r="H294" s="328">
        <v>72.900000000000006</v>
      </c>
      <c r="I294" s="328">
        <v>4</v>
      </c>
      <c r="J294" s="327">
        <v>1361</v>
      </c>
      <c r="K294" s="328">
        <v>61.7</v>
      </c>
      <c r="L294" s="328">
        <v>4.3</v>
      </c>
      <c r="M294" s="329">
        <v>63.7</v>
      </c>
      <c r="N294" s="328">
        <v>4.3</v>
      </c>
      <c r="O294" s="330" t="str">
        <f t="shared" si="39"/>
        <v/>
      </c>
      <c r="P294" s="311" t="str">
        <f t="shared" si="40"/>
        <v/>
      </c>
      <c r="Q294" s="360" t="str">
        <f t="shared" si="41"/>
        <v/>
      </c>
      <c r="R294" s="330" t="str">
        <f t="shared" si="36"/>
        <v/>
      </c>
      <c r="S294" s="330" t="str">
        <f t="shared" si="37"/>
        <v/>
      </c>
      <c r="T294" s="330" t="str">
        <f t="shared" si="38"/>
        <v/>
      </c>
      <c r="U294" s="330" t="str">
        <f t="shared" si="42"/>
        <v/>
      </c>
      <c r="V294" s="332" t="str">
        <f t="shared" si="43"/>
        <v/>
      </c>
      <c r="W294" s="214" t="str">
        <f t="shared" si="44"/>
        <v/>
      </c>
    </row>
    <row r="295" spans="1:23" x14ac:dyDescent="0.3">
      <c r="A295" s="325" t="s">
        <v>432</v>
      </c>
      <c r="B295" s="326" t="s">
        <v>434</v>
      </c>
      <c r="C295" s="326">
        <v>2432</v>
      </c>
      <c r="D295" s="327">
        <v>2340</v>
      </c>
      <c r="E295" s="326">
        <v>1832</v>
      </c>
      <c r="F295" s="328">
        <v>75.3</v>
      </c>
      <c r="G295" s="328">
        <v>3.6</v>
      </c>
      <c r="H295" s="328">
        <v>78.3</v>
      </c>
      <c r="I295" s="328">
        <v>3.5</v>
      </c>
      <c r="J295" s="327">
        <v>1629</v>
      </c>
      <c r="K295" s="328">
        <v>67</v>
      </c>
      <c r="L295" s="328">
        <v>4</v>
      </c>
      <c r="M295" s="329">
        <v>69.599999999999994</v>
      </c>
      <c r="N295" s="328">
        <v>4</v>
      </c>
      <c r="O295" s="330" t="str">
        <f t="shared" si="39"/>
        <v/>
      </c>
      <c r="P295" s="311" t="str">
        <f t="shared" si="40"/>
        <v/>
      </c>
      <c r="Q295" s="360" t="str">
        <f t="shared" si="41"/>
        <v/>
      </c>
      <c r="R295" s="330" t="str">
        <f t="shared" si="36"/>
        <v/>
      </c>
      <c r="S295" s="330" t="str">
        <f t="shared" si="37"/>
        <v/>
      </c>
      <c r="T295" s="330" t="str">
        <f t="shared" si="38"/>
        <v/>
      </c>
      <c r="U295" s="330" t="str">
        <f t="shared" si="42"/>
        <v/>
      </c>
      <c r="V295" s="332" t="str">
        <f t="shared" si="43"/>
        <v/>
      </c>
      <c r="W295" s="214" t="str">
        <f t="shared" si="44"/>
        <v/>
      </c>
    </row>
    <row r="296" spans="1:23" x14ac:dyDescent="0.3">
      <c r="A296" s="325" t="s">
        <v>432</v>
      </c>
      <c r="B296" s="326" t="s">
        <v>435</v>
      </c>
      <c r="C296" s="326">
        <v>3871</v>
      </c>
      <c r="D296" s="327">
        <v>3812</v>
      </c>
      <c r="E296" s="326">
        <v>2935</v>
      </c>
      <c r="F296" s="328">
        <v>75.8</v>
      </c>
      <c r="G296" s="328">
        <v>2.9</v>
      </c>
      <c r="H296" s="328">
        <v>77</v>
      </c>
      <c r="I296" s="328">
        <v>2.8</v>
      </c>
      <c r="J296" s="327">
        <v>2576</v>
      </c>
      <c r="K296" s="328">
        <v>66.5</v>
      </c>
      <c r="L296" s="328">
        <v>3.2</v>
      </c>
      <c r="M296" s="329">
        <v>67.599999999999994</v>
      </c>
      <c r="N296" s="328">
        <v>3.2</v>
      </c>
      <c r="O296" s="330" t="str">
        <f t="shared" si="39"/>
        <v/>
      </c>
      <c r="P296" s="311" t="str">
        <f t="shared" si="40"/>
        <v/>
      </c>
      <c r="Q296" s="360" t="str">
        <f t="shared" si="41"/>
        <v/>
      </c>
      <c r="R296" s="330" t="str">
        <f t="shared" si="36"/>
        <v/>
      </c>
      <c r="S296" s="330" t="str">
        <f t="shared" si="37"/>
        <v/>
      </c>
      <c r="T296" s="330" t="str">
        <f t="shared" si="38"/>
        <v/>
      </c>
      <c r="U296" s="330" t="str">
        <f t="shared" si="42"/>
        <v/>
      </c>
      <c r="V296" s="332" t="str">
        <f t="shared" si="43"/>
        <v/>
      </c>
      <c r="W296" s="214" t="str">
        <f t="shared" si="44"/>
        <v/>
      </c>
    </row>
    <row r="297" spans="1:23" x14ac:dyDescent="0.3">
      <c r="A297" s="325" t="s">
        <v>432</v>
      </c>
      <c r="B297" s="326" t="s">
        <v>436</v>
      </c>
      <c r="C297" s="326">
        <v>3687</v>
      </c>
      <c r="D297" s="327">
        <v>3664</v>
      </c>
      <c r="E297" s="326">
        <v>2816</v>
      </c>
      <c r="F297" s="328">
        <v>76.400000000000006</v>
      </c>
      <c r="G297" s="328">
        <v>2.9</v>
      </c>
      <c r="H297" s="328">
        <v>76.8</v>
      </c>
      <c r="I297" s="328">
        <v>2.9</v>
      </c>
      <c r="J297" s="327">
        <v>2488</v>
      </c>
      <c r="K297" s="328">
        <v>67.5</v>
      </c>
      <c r="L297" s="328">
        <v>3.2</v>
      </c>
      <c r="M297" s="329">
        <v>67.900000000000006</v>
      </c>
      <c r="N297" s="328">
        <v>3.2</v>
      </c>
      <c r="O297" s="330" t="str">
        <f t="shared" si="39"/>
        <v/>
      </c>
      <c r="P297" s="311" t="str">
        <f t="shared" si="40"/>
        <v/>
      </c>
      <c r="Q297" s="360" t="str">
        <f t="shared" si="41"/>
        <v/>
      </c>
      <c r="R297" s="330" t="str">
        <f t="shared" si="36"/>
        <v/>
      </c>
      <c r="S297" s="330" t="str">
        <f t="shared" si="37"/>
        <v/>
      </c>
      <c r="T297" s="330" t="str">
        <f t="shared" si="38"/>
        <v/>
      </c>
      <c r="U297" s="330" t="str">
        <f t="shared" si="42"/>
        <v/>
      </c>
      <c r="V297" s="332" t="str">
        <f t="shared" si="43"/>
        <v/>
      </c>
      <c r="W297" s="214" t="str">
        <f t="shared" si="44"/>
        <v/>
      </c>
    </row>
    <row r="298" spans="1:23" x14ac:dyDescent="0.3">
      <c r="A298" s="325" t="s">
        <v>432</v>
      </c>
      <c r="B298" s="326" t="s">
        <v>437</v>
      </c>
      <c r="C298" s="326">
        <v>518</v>
      </c>
      <c r="D298" s="327">
        <v>507</v>
      </c>
      <c r="E298" s="326">
        <v>373</v>
      </c>
      <c r="F298" s="328">
        <v>72.099999999999994</v>
      </c>
      <c r="G298" s="328">
        <v>7.8</v>
      </c>
      <c r="H298" s="328">
        <v>73.599999999999994</v>
      </c>
      <c r="I298" s="328">
        <v>7.8</v>
      </c>
      <c r="J298" s="327">
        <v>351</v>
      </c>
      <c r="K298" s="328">
        <v>67.8</v>
      </c>
      <c r="L298" s="328">
        <v>8.1999999999999993</v>
      </c>
      <c r="M298" s="329">
        <v>69.2</v>
      </c>
      <c r="N298" s="328">
        <v>8.1</v>
      </c>
      <c r="O298" s="330" t="str">
        <f t="shared" si="39"/>
        <v/>
      </c>
      <c r="P298" s="311" t="str">
        <f t="shared" si="40"/>
        <v/>
      </c>
      <c r="Q298" s="360" t="str">
        <f t="shared" si="41"/>
        <v/>
      </c>
      <c r="R298" s="330" t="str">
        <f t="shared" si="36"/>
        <v/>
      </c>
      <c r="S298" s="330" t="str">
        <f t="shared" si="37"/>
        <v/>
      </c>
      <c r="T298" s="330" t="str">
        <f t="shared" si="38"/>
        <v/>
      </c>
      <c r="U298" s="330" t="str">
        <f t="shared" si="42"/>
        <v/>
      </c>
      <c r="V298" s="332" t="str">
        <f t="shared" si="43"/>
        <v/>
      </c>
      <c r="W298" s="214" t="str">
        <f t="shared" si="44"/>
        <v/>
      </c>
    </row>
    <row r="299" spans="1:23" x14ac:dyDescent="0.3">
      <c r="A299" s="325" t="s">
        <v>432</v>
      </c>
      <c r="B299" s="326" t="s">
        <v>438</v>
      </c>
      <c r="C299" s="326">
        <v>138</v>
      </c>
      <c r="D299" s="327">
        <v>64</v>
      </c>
      <c r="E299" s="326">
        <v>38</v>
      </c>
      <c r="F299" s="333" t="s">
        <v>444</v>
      </c>
      <c r="G299" s="333" t="s">
        <v>444</v>
      </c>
      <c r="H299" s="333" t="s">
        <v>444</v>
      </c>
      <c r="I299" s="333" t="s">
        <v>444</v>
      </c>
      <c r="J299" s="327">
        <v>38</v>
      </c>
      <c r="K299" s="333" t="s">
        <v>444</v>
      </c>
      <c r="L299" s="333" t="s">
        <v>444</v>
      </c>
      <c r="M299" s="334" t="s">
        <v>444</v>
      </c>
      <c r="N299" s="333" t="s">
        <v>444</v>
      </c>
      <c r="O299" s="330" t="str">
        <f t="shared" si="39"/>
        <v/>
      </c>
      <c r="P299" s="311" t="str">
        <f t="shared" si="40"/>
        <v/>
      </c>
      <c r="Q299" s="360" t="str">
        <f t="shared" si="41"/>
        <v/>
      </c>
      <c r="R299" s="330" t="str">
        <f t="shared" si="36"/>
        <v/>
      </c>
      <c r="S299" s="330" t="str">
        <f t="shared" si="37"/>
        <v/>
      </c>
      <c r="T299" s="330" t="str">
        <f t="shared" si="38"/>
        <v/>
      </c>
      <c r="U299" s="330" t="str">
        <f t="shared" si="42"/>
        <v/>
      </c>
      <c r="V299" s="332" t="str">
        <f t="shared" si="43"/>
        <v/>
      </c>
      <c r="W299" s="214" t="str">
        <f t="shared" si="44"/>
        <v/>
      </c>
    </row>
    <row r="300" spans="1:23" x14ac:dyDescent="0.3">
      <c r="A300" s="325" t="s">
        <v>432</v>
      </c>
      <c r="B300" s="326" t="s">
        <v>439</v>
      </c>
      <c r="C300" s="326">
        <v>232</v>
      </c>
      <c r="D300" s="327">
        <v>178</v>
      </c>
      <c r="E300" s="326">
        <v>127</v>
      </c>
      <c r="F300" s="328">
        <v>54.8</v>
      </c>
      <c r="G300" s="328">
        <v>14.2</v>
      </c>
      <c r="H300" s="328">
        <v>71.3</v>
      </c>
      <c r="I300" s="328">
        <v>14.7</v>
      </c>
      <c r="J300" s="327">
        <v>95</v>
      </c>
      <c r="K300" s="328">
        <v>40.9</v>
      </c>
      <c r="L300" s="328">
        <v>14</v>
      </c>
      <c r="M300" s="329">
        <v>53.3</v>
      </c>
      <c r="N300" s="328">
        <v>16.3</v>
      </c>
      <c r="O300" s="330" t="str">
        <f t="shared" si="39"/>
        <v/>
      </c>
      <c r="P300" s="311" t="str">
        <f t="shared" si="40"/>
        <v/>
      </c>
      <c r="Q300" s="360" t="str">
        <f t="shared" si="41"/>
        <v/>
      </c>
      <c r="R300" s="330" t="str">
        <f t="shared" si="36"/>
        <v/>
      </c>
      <c r="S300" s="330" t="str">
        <f t="shared" si="37"/>
        <v/>
      </c>
      <c r="T300" s="330" t="str">
        <f t="shared" si="38"/>
        <v/>
      </c>
      <c r="U300" s="330" t="str">
        <f t="shared" si="42"/>
        <v/>
      </c>
      <c r="V300" s="332" t="str">
        <f t="shared" si="43"/>
        <v/>
      </c>
      <c r="W300" s="214" t="str">
        <f t="shared" si="44"/>
        <v/>
      </c>
    </row>
    <row r="301" spans="1:23" x14ac:dyDescent="0.3">
      <c r="A301" s="325" t="s">
        <v>432</v>
      </c>
      <c r="B301" s="326" t="s">
        <v>440</v>
      </c>
      <c r="C301" s="326">
        <v>3941</v>
      </c>
      <c r="D301" s="327">
        <v>3873</v>
      </c>
      <c r="E301" s="326">
        <v>2963</v>
      </c>
      <c r="F301" s="328">
        <v>75.2</v>
      </c>
      <c r="G301" s="328">
        <v>2.9</v>
      </c>
      <c r="H301" s="328">
        <v>76.5</v>
      </c>
      <c r="I301" s="328">
        <v>2.8</v>
      </c>
      <c r="J301" s="327">
        <v>2588</v>
      </c>
      <c r="K301" s="328">
        <v>65.7</v>
      </c>
      <c r="L301" s="328">
        <v>3.1</v>
      </c>
      <c r="M301" s="329">
        <v>66.8</v>
      </c>
      <c r="N301" s="328">
        <v>3.1</v>
      </c>
      <c r="O301" s="330" t="str">
        <f t="shared" si="39"/>
        <v/>
      </c>
      <c r="P301" s="311" t="str">
        <f t="shared" si="40"/>
        <v/>
      </c>
      <c r="Q301" s="360" t="str">
        <f t="shared" si="41"/>
        <v/>
      </c>
      <c r="R301" s="330" t="str">
        <f t="shared" si="36"/>
        <v/>
      </c>
      <c r="S301" s="330" t="str">
        <f t="shared" si="37"/>
        <v/>
      </c>
      <c r="T301" s="330" t="str">
        <f t="shared" si="38"/>
        <v/>
      </c>
      <c r="U301" s="330" t="str">
        <f t="shared" si="42"/>
        <v/>
      </c>
      <c r="V301" s="332" t="str">
        <f t="shared" si="43"/>
        <v/>
      </c>
      <c r="W301" s="214" t="str">
        <f t="shared" si="44"/>
        <v/>
      </c>
    </row>
    <row r="302" spans="1:23" x14ac:dyDescent="0.3">
      <c r="A302" s="325" t="s">
        <v>432</v>
      </c>
      <c r="B302" s="326" t="s">
        <v>441</v>
      </c>
      <c r="C302" s="326">
        <v>552</v>
      </c>
      <c r="D302" s="327">
        <v>533</v>
      </c>
      <c r="E302" s="326">
        <v>381</v>
      </c>
      <c r="F302" s="328">
        <v>69</v>
      </c>
      <c r="G302" s="328">
        <v>7.8</v>
      </c>
      <c r="H302" s="328">
        <v>71.400000000000006</v>
      </c>
      <c r="I302" s="328">
        <v>7.8</v>
      </c>
      <c r="J302" s="327">
        <v>351</v>
      </c>
      <c r="K302" s="328">
        <v>63.6</v>
      </c>
      <c r="L302" s="328">
        <v>8.1</v>
      </c>
      <c r="M302" s="329">
        <v>65.8</v>
      </c>
      <c r="N302" s="328">
        <v>8.1999999999999993</v>
      </c>
      <c r="O302" s="330" t="str">
        <f t="shared" si="39"/>
        <v/>
      </c>
      <c r="P302" s="311" t="str">
        <f t="shared" si="40"/>
        <v/>
      </c>
      <c r="Q302" s="360" t="str">
        <f t="shared" si="41"/>
        <v/>
      </c>
      <c r="R302" s="330" t="str">
        <f t="shared" si="36"/>
        <v/>
      </c>
      <c r="S302" s="330" t="str">
        <f t="shared" si="37"/>
        <v/>
      </c>
      <c r="T302" s="330" t="str">
        <f t="shared" si="38"/>
        <v/>
      </c>
      <c r="U302" s="330" t="str">
        <f t="shared" si="42"/>
        <v/>
      </c>
      <c r="V302" s="332" t="str">
        <f t="shared" si="43"/>
        <v/>
      </c>
      <c r="W302" s="214" t="str">
        <f t="shared" si="44"/>
        <v/>
      </c>
    </row>
    <row r="303" spans="1:23" x14ac:dyDescent="0.3">
      <c r="A303" s="325" t="s">
        <v>432</v>
      </c>
      <c r="B303" s="326" t="s">
        <v>442</v>
      </c>
      <c r="C303" s="326">
        <v>146</v>
      </c>
      <c r="D303" s="327">
        <v>72</v>
      </c>
      <c r="E303" s="326">
        <v>46</v>
      </c>
      <c r="F303" s="333" t="s">
        <v>444</v>
      </c>
      <c r="G303" s="333" t="s">
        <v>444</v>
      </c>
      <c r="H303" s="333" t="s">
        <v>444</v>
      </c>
      <c r="I303" s="333" t="s">
        <v>444</v>
      </c>
      <c r="J303" s="327">
        <v>46</v>
      </c>
      <c r="K303" s="333" t="s">
        <v>444</v>
      </c>
      <c r="L303" s="333" t="s">
        <v>444</v>
      </c>
      <c r="M303" s="334" t="s">
        <v>444</v>
      </c>
      <c r="N303" s="333" t="s">
        <v>444</v>
      </c>
      <c r="O303" s="330" t="str">
        <f t="shared" si="39"/>
        <v/>
      </c>
      <c r="P303" s="311" t="str">
        <f t="shared" si="40"/>
        <v/>
      </c>
      <c r="Q303" s="360" t="str">
        <f t="shared" si="41"/>
        <v/>
      </c>
      <c r="R303" s="330" t="str">
        <f t="shared" si="36"/>
        <v/>
      </c>
      <c r="S303" s="330" t="str">
        <f t="shared" si="37"/>
        <v/>
      </c>
      <c r="T303" s="330" t="str">
        <f t="shared" si="38"/>
        <v/>
      </c>
      <c r="U303" s="330" t="str">
        <f t="shared" si="42"/>
        <v/>
      </c>
      <c r="V303" s="332" t="str">
        <f t="shared" si="43"/>
        <v/>
      </c>
      <c r="W303" s="214" t="str">
        <f t="shared" si="44"/>
        <v/>
      </c>
    </row>
    <row r="304" spans="1:23" x14ac:dyDescent="0.3">
      <c r="A304" s="325" t="s">
        <v>471</v>
      </c>
      <c r="B304" s="326" t="s">
        <v>431</v>
      </c>
      <c r="C304" s="326">
        <v>836</v>
      </c>
      <c r="D304" s="327">
        <v>827</v>
      </c>
      <c r="E304" s="326">
        <v>641</v>
      </c>
      <c r="F304" s="328">
        <v>76.599999999999994</v>
      </c>
      <c r="G304" s="328">
        <v>2.6</v>
      </c>
      <c r="H304" s="328">
        <v>77.5</v>
      </c>
      <c r="I304" s="328">
        <v>2.6</v>
      </c>
      <c r="J304" s="327">
        <v>607</v>
      </c>
      <c r="K304" s="328">
        <v>72.599999999999994</v>
      </c>
      <c r="L304" s="328">
        <v>2.8</v>
      </c>
      <c r="M304" s="329">
        <v>73.5</v>
      </c>
      <c r="N304" s="328">
        <v>2.8</v>
      </c>
      <c r="O304" s="330">
        <f t="shared" si="39"/>
        <v>74.599999999999994</v>
      </c>
      <c r="P304" s="311">
        <f t="shared" si="40"/>
        <v>0.61842105263157898</v>
      </c>
      <c r="Q304" s="360">
        <f t="shared" si="41"/>
        <v>0.82898264427825608</v>
      </c>
      <c r="R304" s="330" t="str">
        <f t="shared" si="36"/>
        <v>B</v>
      </c>
      <c r="S304" s="330" t="str">
        <f t="shared" si="37"/>
        <v>B</v>
      </c>
      <c r="T304" s="330" t="str">
        <f t="shared" si="38"/>
        <v>B</v>
      </c>
      <c r="U304" s="330" t="str">
        <f t="shared" si="42"/>
        <v>B</v>
      </c>
      <c r="V304" s="332">
        <f t="shared" si="43"/>
        <v>0.12757894736842101</v>
      </c>
      <c r="W304" s="214" t="str">
        <f t="shared" si="44"/>
        <v>Montana</v>
      </c>
    </row>
    <row r="305" spans="1:23" x14ac:dyDescent="0.3">
      <c r="A305" s="325" t="s">
        <v>432</v>
      </c>
      <c r="B305" s="326" t="s">
        <v>433</v>
      </c>
      <c r="C305" s="326">
        <v>415</v>
      </c>
      <c r="D305" s="327">
        <v>411</v>
      </c>
      <c r="E305" s="326">
        <v>322</v>
      </c>
      <c r="F305" s="328">
        <v>77.8</v>
      </c>
      <c r="G305" s="328">
        <v>3.7</v>
      </c>
      <c r="H305" s="328">
        <v>78.400000000000006</v>
      </c>
      <c r="I305" s="328">
        <v>3.6</v>
      </c>
      <c r="J305" s="327">
        <v>299</v>
      </c>
      <c r="K305" s="328">
        <v>72</v>
      </c>
      <c r="L305" s="328">
        <v>4</v>
      </c>
      <c r="M305" s="329">
        <v>72.5</v>
      </c>
      <c r="N305" s="328">
        <v>3.9</v>
      </c>
      <c r="O305" s="330" t="str">
        <f t="shared" si="39"/>
        <v/>
      </c>
      <c r="P305" s="311" t="str">
        <f t="shared" si="40"/>
        <v/>
      </c>
      <c r="Q305" s="360" t="str">
        <f t="shared" si="41"/>
        <v/>
      </c>
      <c r="R305" s="330" t="str">
        <f t="shared" si="36"/>
        <v/>
      </c>
      <c r="S305" s="330" t="str">
        <f t="shared" si="37"/>
        <v/>
      </c>
      <c r="T305" s="330" t="str">
        <f t="shared" si="38"/>
        <v/>
      </c>
      <c r="U305" s="330" t="str">
        <f t="shared" si="42"/>
        <v/>
      </c>
      <c r="V305" s="332" t="str">
        <f t="shared" si="43"/>
        <v/>
      </c>
      <c r="W305" s="214" t="str">
        <f t="shared" si="44"/>
        <v/>
      </c>
    </row>
    <row r="306" spans="1:23" x14ac:dyDescent="0.3">
      <c r="A306" s="325" t="s">
        <v>432</v>
      </c>
      <c r="B306" s="326" t="s">
        <v>434</v>
      </c>
      <c r="C306" s="326">
        <v>422</v>
      </c>
      <c r="D306" s="327">
        <v>415</v>
      </c>
      <c r="E306" s="326">
        <v>318</v>
      </c>
      <c r="F306" s="328">
        <v>75.5</v>
      </c>
      <c r="G306" s="328">
        <v>3.8</v>
      </c>
      <c r="H306" s="328">
        <v>76.7</v>
      </c>
      <c r="I306" s="328">
        <v>3.7</v>
      </c>
      <c r="J306" s="327">
        <v>309</v>
      </c>
      <c r="K306" s="328">
        <v>73.2</v>
      </c>
      <c r="L306" s="328">
        <v>3.9</v>
      </c>
      <c r="M306" s="329">
        <v>74.400000000000006</v>
      </c>
      <c r="N306" s="328">
        <v>3.8</v>
      </c>
      <c r="O306" s="330" t="str">
        <f t="shared" si="39"/>
        <v/>
      </c>
      <c r="P306" s="311" t="str">
        <f t="shared" si="40"/>
        <v/>
      </c>
      <c r="Q306" s="360" t="str">
        <f t="shared" si="41"/>
        <v/>
      </c>
      <c r="R306" s="330" t="str">
        <f t="shared" si="36"/>
        <v/>
      </c>
      <c r="S306" s="330" t="str">
        <f t="shared" si="37"/>
        <v/>
      </c>
      <c r="T306" s="330" t="str">
        <f t="shared" si="38"/>
        <v/>
      </c>
      <c r="U306" s="330" t="str">
        <f t="shared" si="42"/>
        <v/>
      </c>
      <c r="V306" s="332" t="str">
        <f t="shared" si="43"/>
        <v/>
      </c>
      <c r="W306" s="214" t="str">
        <f t="shared" si="44"/>
        <v/>
      </c>
    </row>
    <row r="307" spans="1:23" x14ac:dyDescent="0.3">
      <c r="A307" s="325" t="s">
        <v>432</v>
      </c>
      <c r="B307" s="326" t="s">
        <v>435</v>
      </c>
      <c r="C307" s="326">
        <v>772</v>
      </c>
      <c r="D307" s="327">
        <v>765</v>
      </c>
      <c r="E307" s="326">
        <v>597</v>
      </c>
      <c r="F307" s="328">
        <v>77.3</v>
      </c>
      <c r="G307" s="328">
        <v>2.7</v>
      </c>
      <c r="H307" s="328">
        <v>78</v>
      </c>
      <c r="I307" s="328">
        <v>2.7</v>
      </c>
      <c r="J307" s="327">
        <v>572</v>
      </c>
      <c r="K307" s="328">
        <v>74</v>
      </c>
      <c r="L307" s="328">
        <v>2.8</v>
      </c>
      <c r="M307" s="329">
        <v>74.7</v>
      </c>
      <c r="N307" s="328">
        <v>2.8</v>
      </c>
      <c r="O307" s="330" t="str">
        <f t="shared" si="39"/>
        <v/>
      </c>
      <c r="P307" s="311" t="str">
        <f t="shared" si="40"/>
        <v/>
      </c>
      <c r="Q307" s="360" t="str">
        <f t="shared" si="41"/>
        <v/>
      </c>
      <c r="R307" s="330" t="str">
        <f t="shared" si="36"/>
        <v/>
      </c>
      <c r="S307" s="330" t="str">
        <f t="shared" si="37"/>
        <v/>
      </c>
      <c r="T307" s="330" t="str">
        <f t="shared" si="38"/>
        <v/>
      </c>
      <c r="U307" s="330" t="str">
        <f t="shared" si="42"/>
        <v/>
      </c>
      <c r="V307" s="332" t="str">
        <f t="shared" si="43"/>
        <v/>
      </c>
      <c r="W307" s="214" t="str">
        <f t="shared" si="44"/>
        <v/>
      </c>
    </row>
    <row r="308" spans="1:23" x14ac:dyDescent="0.3">
      <c r="A308" s="325" t="s">
        <v>432</v>
      </c>
      <c r="B308" s="326" t="s">
        <v>436</v>
      </c>
      <c r="C308" s="326">
        <v>757</v>
      </c>
      <c r="D308" s="327">
        <v>751</v>
      </c>
      <c r="E308" s="326">
        <v>584</v>
      </c>
      <c r="F308" s="328">
        <v>77.2</v>
      </c>
      <c r="G308" s="328">
        <v>2.7</v>
      </c>
      <c r="H308" s="328">
        <v>77.8</v>
      </c>
      <c r="I308" s="328">
        <v>2.7</v>
      </c>
      <c r="J308" s="327">
        <v>560</v>
      </c>
      <c r="K308" s="328">
        <v>74</v>
      </c>
      <c r="L308" s="328">
        <v>2.9</v>
      </c>
      <c r="M308" s="329">
        <v>74.599999999999994</v>
      </c>
      <c r="N308" s="328">
        <v>2.9</v>
      </c>
      <c r="O308" s="330" t="str">
        <f t="shared" si="39"/>
        <v/>
      </c>
      <c r="P308" s="311" t="str">
        <f t="shared" si="40"/>
        <v/>
      </c>
      <c r="Q308" s="360" t="str">
        <f t="shared" si="41"/>
        <v/>
      </c>
      <c r="R308" s="330" t="str">
        <f t="shared" si="36"/>
        <v/>
      </c>
      <c r="S308" s="330" t="str">
        <f t="shared" si="37"/>
        <v/>
      </c>
      <c r="T308" s="330" t="str">
        <f t="shared" si="38"/>
        <v/>
      </c>
      <c r="U308" s="330" t="str">
        <f t="shared" si="42"/>
        <v/>
      </c>
      <c r="V308" s="332" t="str">
        <f t="shared" si="43"/>
        <v/>
      </c>
      <c r="W308" s="214" t="str">
        <f t="shared" si="44"/>
        <v/>
      </c>
    </row>
    <row r="309" spans="1:23" x14ac:dyDescent="0.3">
      <c r="A309" s="325" t="s">
        <v>432</v>
      </c>
      <c r="B309" s="326" t="s">
        <v>437</v>
      </c>
      <c r="C309" s="326">
        <v>4</v>
      </c>
      <c r="D309" s="327">
        <v>4</v>
      </c>
      <c r="E309" s="326">
        <v>2</v>
      </c>
      <c r="F309" s="333" t="s">
        <v>444</v>
      </c>
      <c r="G309" s="333" t="s">
        <v>444</v>
      </c>
      <c r="H309" s="333" t="s">
        <v>444</v>
      </c>
      <c r="I309" s="333" t="s">
        <v>444</v>
      </c>
      <c r="J309" s="327">
        <v>2</v>
      </c>
      <c r="K309" s="333" t="s">
        <v>444</v>
      </c>
      <c r="L309" s="333" t="s">
        <v>444</v>
      </c>
      <c r="M309" s="334" t="s">
        <v>444</v>
      </c>
      <c r="N309" s="333" t="s">
        <v>444</v>
      </c>
      <c r="O309" s="330" t="str">
        <f t="shared" si="39"/>
        <v/>
      </c>
      <c r="P309" s="311" t="str">
        <f t="shared" si="40"/>
        <v/>
      </c>
      <c r="Q309" s="360" t="str">
        <f t="shared" si="41"/>
        <v/>
      </c>
      <c r="R309" s="330" t="str">
        <f t="shared" si="36"/>
        <v/>
      </c>
      <c r="S309" s="330" t="str">
        <f t="shared" si="37"/>
        <v/>
      </c>
      <c r="T309" s="330" t="str">
        <f t="shared" si="38"/>
        <v/>
      </c>
      <c r="U309" s="330" t="str">
        <f t="shared" si="42"/>
        <v/>
      </c>
      <c r="V309" s="332" t="str">
        <f t="shared" si="43"/>
        <v/>
      </c>
      <c r="W309" s="214" t="str">
        <f t="shared" si="44"/>
        <v/>
      </c>
    </row>
    <row r="310" spans="1:23" x14ac:dyDescent="0.3">
      <c r="A310" s="325" t="s">
        <v>432</v>
      </c>
      <c r="B310" s="326" t="s">
        <v>438</v>
      </c>
      <c r="C310" s="326">
        <v>10</v>
      </c>
      <c r="D310" s="327">
        <v>7</v>
      </c>
      <c r="E310" s="326">
        <v>4</v>
      </c>
      <c r="F310" s="333" t="s">
        <v>444</v>
      </c>
      <c r="G310" s="333" t="s">
        <v>444</v>
      </c>
      <c r="H310" s="333" t="s">
        <v>444</v>
      </c>
      <c r="I310" s="333" t="s">
        <v>444</v>
      </c>
      <c r="J310" s="327">
        <v>4</v>
      </c>
      <c r="K310" s="333" t="s">
        <v>444</v>
      </c>
      <c r="L310" s="333" t="s">
        <v>444</v>
      </c>
      <c r="M310" s="334" t="s">
        <v>444</v>
      </c>
      <c r="N310" s="333" t="s">
        <v>444</v>
      </c>
      <c r="O310" s="330" t="str">
        <f t="shared" si="39"/>
        <v/>
      </c>
      <c r="P310" s="311" t="str">
        <f t="shared" si="40"/>
        <v/>
      </c>
      <c r="Q310" s="360" t="str">
        <f t="shared" si="41"/>
        <v/>
      </c>
      <c r="R310" s="330" t="str">
        <f t="shared" si="36"/>
        <v/>
      </c>
      <c r="S310" s="330" t="str">
        <f t="shared" si="37"/>
        <v/>
      </c>
      <c r="T310" s="330" t="str">
        <f t="shared" si="38"/>
        <v/>
      </c>
      <c r="U310" s="330" t="str">
        <f t="shared" si="42"/>
        <v/>
      </c>
      <c r="V310" s="332" t="str">
        <f t="shared" si="43"/>
        <v/>
      </c>
      <c r="W310" s="214" t="str">
        <f t="shared" si="44"/>
        <v/>
      </c>
    </row>
    <row r="311" spans="1:23" x14ac:dyDescent="0.3">
      <c r="A311" s="325" t="s">
        <v>432</v>
      </c>
      <c r="B311" s="326" t="s">
        <v>439</v>
      </c>
      <c r="C311" s="326">
        <v>20</v>
      </c>
      <c r="D311" s="327">
        <v>19</v>
      </c>
      <c r="E311" s="326">
        <v>15</v>
      </c>
      <c r="F311" s="333" t="s">
        <v>444</v>
      </c>
      <c r="G311" s="333" t="s">
        <v>444</v>
      </c>
      <c r="H311" s="333" t="s">
        <v>444</v>
      </c>
      <c r="I311" s="333" t="s">
        <v>444</v>
      </c>
      <c r="J311" s="327">
        <v>14</v>
      </c>
      <c r="K311" s="333" t="s">
        <v>444</v>
      </c>
      <c r="L311" s="333" t="s">
        <v>444</v>
      </c>
      <c r="M311" s="334" t="s">
        <v>444</v>
      </c>
      <c r="N311" s="333" t="s">
        <v>444</v>
      </c>
      <c r="O311" s="330" t="str">
        <f t="shared" si="39"/>
        <v/>
      </c>
      <c r="P311" s="311" t="str">
        <f t="shared" si="40"/>
        <v/>
      </c>
      <c r="Q311" s="360" t="str">
        <f t="shared" si="41"/>
        <v/>
      </c>
      <c r="R311" s="330" t="str">
        <f t="shared" si="36"/>
        <v/>
      </c>
      <c r="S311" s="330" t="str">
        <f t="shared" si="37"/>
        <v/>
      </c>
      <c r="T311" s="330" t="str">
        <f t="shared" si="38"/>
        <v/>
      </c>
      <c r="U311" s="330" t="str">
        <f t="shared" si="42"/>
        <v/>
      </c>
      <c r="V311" s="332" t="str">
        <f t="shared" si="43"/>
        <v/>
      </c>
      <c r="W311" s="214" t="str">
        <f t="shared" si="44"/>
        <v/>
      </c>
    </row>
    <row r="312" spans="1:23" x14ac:dyDescent="0.3">
      <c r="A312" s="325" t="s">
        <v>432</v>
      </c>
      <c r="B312" s="326" t="s">
        <v>440</v>
      </c>
      <c r="C312" s="326">
        <v>791</v>
      </c>
      <c r="D312" s="327">
        <v>784</v>
      </c>
      <c r="E312" s="326">
        <v>609</v>
      </c>
      <c r="F312" s="328">
        <v>77</v>
      </c>
      <c r="G312" s="328">
        <v>2.7</v>
      </c>
      <c r="H312" s="328">
        <v>77.7</v>
      </c>
      <c r="I312" s="328">
        <v>2.7</v>
      </c>
      <c r="J312" s="327">
        <v>582</v>
      </c>
      <c r="K312" s="328">
        <v>73.599999999999994</v>
      </c>
      <c r="L312" s="328">
        <v>2.8</v>
      </c>
      <c r="M312" s="329">
        <v>74.3</v>
      </c>
      <c r="N312" s="328">
        <v>2.8</v>
      </c>
      <c r="O312" s="330" t="str">
        <f t="shared" si="39"/>
        <v/>
      </c>
      <c r="P312" s="311" t="str">
        <f t="shared" si="40"/>
        <v/>
      </c>
      <c r="Q312" s="360" t="str">
        <f t="shared" si="41"/>
        <v/>
      </c>
      <c r="R312" s="330" t="str">
        <f t="shared" si="36"/>
        <v/>
      </c>
      <c r="S312" s="330" t="str">
        <f t="shared" si="37"/>
        <v/>
      </c>
      <c r="T312" s="330" t="str">
        <f t="shared" si="38"/>
        <v/>
      </c>
      <c r="U312" s="330" t="str">
        <f t="shared" si="42"/>
        <v/>
      </c>
      <c r="V312" s="332" t="str">
        <f t="shared" si="43"/>
        <v/>
      </c>
      <c r="W312" s="214" t="str">
        <f t="shared" si="44"/>
        <v/>
      </c>
    </row>
    <row r="313" spans="1:23" x14ac:dyDescent="0.3">
      <c r="A313" s="325" t="s">
        <v>432</v>
      </c>
      <c r="B313" s="326" t="s">
        <v>441</v>
      </c>
      <c r="C313" s="326">
        <v>6</v>
      </c>
      <c r="D313" s="327">
        <v>6</v>
      </c>
      <c r="E313" s="326">
        <v>4</v>
      </c>
      <c r="F313" s="333" t="s">
        <v>444</v>
      </c>
      <c r="G313" s="333" t="s">
        <v>444</v>
      </c>
      <c r="H313" s="333" t="s">
        <v>444</v>
      </c>
      <c r="I313" s="333" t="s">
        <v>444</v>
      </c>
      <c r="J313" s="327">
        <v>3</v>
      </c>
      <c r="K313" s="333" t="s">
        <v>444</v>
      </c>
      <c r="L313" s="333" t="s">
        <v>444</v>
      </c>
      <c r="M313" s="334" t="s">
        <v>444</v>
      </c>
      <c r="N313" s="333" t="s">
        <v>444</v>
      </c>
      <c r="O313" s="330" t="str">
        <f t="shared" si="39"/>
        <v/>
      </c>
      <c r="P313" s="311" t="str">
        <f t="shared" si="40"/>
        <v/>
      </c>
      <c r="Q313" s="360" t="str">
        <f t="shared" si="41"/>
        <v/>
      </c>
      <c r="R313" s="330" t="str">
        <f t="shared" si="36"/>
        <v/>
      </c>
      <c r="S313" s="330" t="str">
        <f t="shared" si="37"/>
        <v/>
      </c>
      <c r="T313" s="330" t="str">
        <f t="shared" si="38"/>
        <v/>
      </c>
      <c r="U313" s="330" t="str">
        <f t="shared" si="42"/>
        <v/>
      </c>
      <c r="V313" s="332" t="str">
        <f t="shared" si="43"/>
        <v/>
      </c>
      <c r="W313" s="214" t="str">
        <f t="shared" si="44"/>
        <v/>
      </c>
    </row>
    <row r="314" spans="1:23" x14ac:dyDescent="0.3">
      <c r="A314" s="325" t="s">
        <v>432</v>
      </c>
      <c r="B314" s="326" t="s">
        <v>442</v>
      </c>
      <c r="C314" s="326">
        <v>13</v>
      </c>
      <c r="D314" s="327">
        <v>10</v>
      </c>
      <c r="E314" s="326">
        <v>5</v>
      </c>
      <c r="F314" s="333" t="s">
        <v>444</v>
      </c>
      <c r="G314" s="333" t="s">
        <v>444</v>
      </c>
      <c r="H314" s="333" t="s">
        <v>444</v>
      </c>
      <c r="I314" s="333" t="s">
        <v>444</v>
      </c>
      <c r="J314" s="327">
        <v>5</v>
      </c>
      <c r="K314" s="333" t="s">
        <v>444</v>
      </c>
      <c r="L314" s="333" t="s">
        <v>444</v>
      </c>
      <c r="M314" s="334" t="s">
        <v>444</v>
      </c>
      <c r="N314" s="333" t="s">
        <v>444</v>
      </c>
      <c r="O314" s="330" t="str">
        <f t="shared" si="39"/>
        <v/>
      </c>
      <c r="P314" s="311" t="str">
        <f t="shared" si="40"/>
        <v/>
      </c>
      <c r="Q314" s="360" t="str">
        <f t="shared" si="41"/>
        <v/>
      </c>
      <c r="R314" s="330" t="str">
        <f t="shared" si="36"/>
        <v/>
      </c>
      <c r="S314" s="330" t="str">
        <f t="shared" si="37"/>
        <v/>
      </c>
      <c r="T314" s="330" t="str">
        <f t="shared" si="38"/>
        <v/>
      </c>
      <c r="U314" s="330" t="str">
        <f t="shared" si="42"/>
        <v/>
      </c>
      <c r="V314" s="332" t="str">
        <f t="shared" si="43"/>
        <v/>
      </c>
      <c r="W314" s="214" t="str">
        <f t="shared" si="44"/>
        <v/>
      </c>
    </row>
    <row r="315" spans="1:23" x14ac:dyDescent="0.3">
      <c r="A315" s="325" t="s">
        <v>472</v>
      </c>
      <c r="B315" s="326" t="s">
        <v>431</v>
      </c>
      <c r="C315" s="326">
        <v>1435</v>
      </c>
      <c r="D315" s="327">
        <v>1369</v>
      </c>
      <c r="E315" s="326">
        <v>971</v>
      </c>
      <c r="F315" s="328">
        <v>67.7</v>
      </c>
      <c r="G315" s="328">
        <v>3.4</v>
      </c>
      <c r="H315" s="328">
        <v>70.900000000000006</v>
      </c>
      <c r="I315" s="328">
        <v>3.4</v>
      </c>
      <c r="J315" s="327">
        <v>892</v>
      </c>
      <c r="K315" s="328">
        <v>62.2</v>
      </c>
      <c r="L315" s="328">
        <v>3.5</v>
      </c>
      <c r="M315" s="329">
        <v>65.2</v>
      </c>
      <c r="N315" s="328">
        <v>3.5</v>
      </c>
      <c r="O315" s="330">
        <f t="shared" si="39"/>
        <v>66.599999999999994</v>
      </c>
      <c r="P315" s="311">
        <f t="shared" si="40"/>
        <v>0.54491017964071853</v>
      </c>
      <c r="Q315" s="360">
        <f t="shared" si="41"/>
        <v>0.81818345291399186</v>
      </c>
      <c r="R315" s="330" t="str">
        <f t="shared" si="36"/>
        <v>B</v>
      </c>
      <c r="S315" s="330" t="str">
        <f t="shared" si="37"/>
        <v>B</v>
      </c>
      <c r="T315" s="330" t="str">
        <f t="shared" si="38"/>
        <v>B</v>
      </c>
      <c r="U315" s="330" t="str">
        <f t="shared" si="42"/>
        <v>B</v>
      </c>
      <c r="V315" s="332">
        <f t="shared" si="43"/>
        <v>0.1210898203592814</v>
      </c>
      <c r="W315" s="214" t="str">
        <f t="shared" si="44"/>
        <v>Nebraska</v>
      </c>
    </row>
    <row r="316" spans="1:23" x14ac:dyDescent="0.3">
      <c r="A316" s="325" t="s">
        <v>432</v>
      </c>
      <c r="B316" s="326" t="s">
        <v>433</v>
      </c>
      <c r="C316" s="326">
        <v>708</v>
      </c>
      <c r="D316" s="327">
        <v>674</v>
      </c>
      <c r="E316" s="326">
        <v>464</v>
      </c>
      <c r="F316" s="328">
        <v>65.599999999999994</v>
      </c>
      <c r="G316" s="328">
        <v>4.9000000000000004</v>
      </c>
      <c r="H316" s="328">
        <v>68.900000000000006</v>
      </c>
      <c r="I316" s="328">
        <v>4.9000000000000004</v>
      </c>
      <c r="J316" s="327">
        <v>421</v>
      </c>
      <c r="K316" s="328">
        <v>59.6</v>
      </c>
      <c r="L316" s="328">
        <v>5</v>
      </c>
      <c r="M316" s="329">
        <v>62.5</v>
      </c>
      <c r="N316" s="328">
        <v>5.0999999999999996</v>
      </c>
      <c r="O316" s="330" t="str">
        <f t="shared" si="39"/>
        <v/>
      </c>
      <c r="P316" s="311" t="str">
        <f t="shared" si="40"/>
        <v/>
      </c>
      <c r="Q316" s="360" t="str">
        <f t="shared" si="41"/>
        <v/>
      </c>
      <c r="R316" s="330" t="str">
        <f t="shared" si="36"/>
        <v/>
      </c>
      <c r="S316" s="330" t="str">
        <f t="shared" si="37"/>
        <v/>
      </c>
      <c r="T316" s="330" t="str">
        <f t="shared" si="38"/>
        <v/>
      </c>
      <c r="U316" s="330" t="str">
        <f t="shared" si="42"/>
        <v/>
      </c>
      <c r="V316" s="332" t="str">
        <f t="shared" si="43"/>
        <v/>
      </c>
      <c r="W316" s="214" t="str">
        <f t="shared" si="44"/>
        <v/>
      </c>
    </row>
    <row r="317" spans="1:23" x14ac:dyDescent="0.3">
      <c r="A317" s="325" t="s">
        <v>432</v>
      </c>
      <c r="B317" s="326" t="s">
        <v>434</v>
      </c>
      <c r="C317" s="326">
        <v>728</v>
      </c>
      <c r="D317" s="327">
        <v>695</v>
      </c>
      <c r="E317" s="326">
        <v>507</v>
      </c>
      <c r="F317" s="328">
        <v>69.7</v>
      </c>
      <c r="G317" s="328">
        <v>4.7</v>
      </c>
      <c r="H317" s="328">
        <v>73</v>
      </c>
      <c r="I317" s="328">
        <v>4.5999999999999996</v>
      </c>
      <c r="J317" s="327">
        <v>471</v>
      </c>
      <c r="K317" s="328">
        <v>64.7</v>
      </c>
      <c r="L317" s="328">
        <v>4.8</v>
      </c>
      <c r="M317" s="329">
        <v>67.8</v>
      </c>
      <c r="N317" s="328">
        <v>4.8</v>
      </c>
      <c r="O317" s="330" t="str">
        <f t="shared" si="39"/>
        <v/>
      </c>
      <c r="P317" s="311" t="str">
        <f t="shared" si="40"/>
        <v/>
      </c>
      <c r="Q317" s="360" t="str">
        <f t="shared" si="41"/>
        <v/>
      </c>
      <c r="R317" s="330" t="str">
        <f t="shared" si="36"/>
        <v/>
      </c>
      <c r="S317" s="330" t="str">
        <f t="shared" si="37"/>
        <v/>
      </c>
      <c r="T317" s="330" t="str">
        <f t="shared" si="38"/>
        <v/>
      </c>
      <c r="U317" s="330" t="str">
        <f t="shared" si="42"/>
        <v/>
      </c>
      <c r="V317" s="332" t="str">
        <f t="shared" si="43"/>
        <v/>
      </c>
      <c r="W317" s="214" t="str">
        <f t="shared" si="44"/>
        <v/>
      </c>
    </row>
    <row r="318" spans="1:23" x14ac:dyDescent="0.3">
      <c r="A318" s="325" t="s">
        <v>432</v>
      </c>
      <c r="B318" s="326" t="s">
        <v>435</v>
      </c>
      <c r="C318" s="326">
        <v>1301</v>
      </c>
      <c r="D318" s="327">
        <v>1255</v>
      </c>
      <c r="E318" s="326">
        <v>903</v>
      </c>
      <c r="F318" s="328">
        <v>69.400000000000006</v>
      </c>
      <c r="G318" s="328">
        <v>3.5</v>
      </c>
      <c r="H318" s="328">
        <v>71.900000000000006</v>
      </c>
      <c r="I318" s="328">
        <v>3.5</v>
      </c>
      <c r="J318" s="327">
        <v>826</v>
      </c>
      <c r="K318" s="328">
        <v>63.5</v>
      </c>
      <c r="L318" s="328">
        <v>3.6</v>
      </c>
      <c r="M318" s="329">
        <v>65.8</v>
      </c>
      <c r="N318" s="328">
        <v>3.7</v>
      </c>
      <c r="O318" s="330" t="str">
        <f t="shared" si="39"/>
        <v/>
      </c>
      <c r="P318" s="311" t="str">
        <f t="shared" si="40"/>
        <v/>
      </c>
      <c r="Q318" s="360" t="str">
        <f t="shared" si="41"/>
        <v/>
      </c>
      <c r="R318" s="330" t="str">
        <f t="shared" si="36"/>
        <v/>
      </c>
      <c r="S318" s="330" t="str">
        <f t="shared" si="37"/>
        <v/>
      </c>
      <c r="T318" s="330" t="str">
        <f t="shared" si="38"/>
        <v/>
      </c>
      <c r="U318" s="330" t="str">
        <f t="shared" si="42"/>
        <v/>
      </c>
      <c r="V318" s="332" t="str">
        <f t="shared" si="43"/>
        <v/>
      </c>
      <c r="W318" s="214" t="str">
        <f t="shared" si="44"/>
        <v/>
      </c>
    </row>
    <row r="319" spans="1:23" x14ac:dyDescent="0.3">
      <c r="A319" s="325" t="s">
        <v>432</v>
      </c>
      <c r="B319" s="326" t="s">
        <v>436</v>
      </c>
      <c r="C319" s="326">
        <v>1205</v>
      </c>
      <c r="D319" s="327">
        <v>1202</v>
      </c>
      <c r="E319" s="326">
        <v>877</v>
      </c>
      <c r="F319" s="328">
        <v>72.7</v>
      </c>
      <c r="G319" s="328">
        <v>3.5</v>
      </c>
      <c r="H319" s="328">
        <v>72.900000000000006</v>
      </c>
      <c r="I319" s="328">
        <v>3.5</v>
      </c>
      <c r="J319" s="327">
        <v>801</v>
      </c>
      <c r="K319" s="328">
        <v>66.5</v>
      </c>
      <c r="L319" s="328">
        <v>3.7</v>
      </c>
      <c r="M319" s="329">
        <v>66.599999999999994</v>
      </c>
      <c r="N319" s="328">
        <v>3.7</v>
      </c>
      <c r="O319" s="330" t="str">
        <f t="shared" si="39"/>
        <v/>
      </c>
      <c r="P319" s="311" t="str">
        <f t="shared" si="40"/>
        <v/>
      </c>
      <c r="Q319" s="360" t="str">
        <f t="shared" si="41"/>
        <v/>
      </c>
      <c r="R319" s="330" t="str">
        <f t="shared" si="36"/>
        <v/>
      </c>
      <c r="S319" s="330" t="str">
        <f t="shared" si="37"/>
        <v/>
      </c>
      <c r="T319" s="330" t="str">
        <f t="shared" si="38"/>
        <v/>
      </c>
      <c r="U319" s="330" t="str">
        <f t="shared" si="42"/>
        <v/>
      </c>
      <c r="V319" s="332" t="str">
        <f t="shared" si="43"/>
        <v/>
      </c>
      <c r="W319" s="214" t="str">
        <f t="shared" si="44"/>
        <v/>
      </c>
    </row>
    <row r="320" spans="1:23" x14ac:dyDescent="0.3">
      <c r="A320" s="325" t="s">
        <v>432</v>
      </c>
      <c r="B320" s="326" t="s">
        <v>437</v>
      </c>
      <c r="C320" s="326">
        <v>80</v>
      </c>
      <c r="D320" s="327">
        <v>71</v>
      </c>
      <c r="E320" s="326">
        <v>45</v>
      </c>
      <c r="F320" s="333" t="s">
        <v>444</v>
      </c>
      <c r="G320" s="333" t="s">
        <v>444</v>
      </c>
      <c r="H320" s="333" t="s">
        <v>444</v>
      </c>
      <c r="I320" s="333" t="s">
        <v>444</v>
      </c>
      <c r="J320" s="327">
        <v>44</v>
      </c>
      <c r="K320" s="333" t="s">
        <v>444</v>
      </c>
      <c r="L320" s="333" t="s">
        <v>444</v>
      </c>
      <c r="M320" s="334" t="s">
        <v>444</v>
      </c>
      <c r="N320" s="333" t="s">
        <v>444</v>
      </c>
      <c r="O320" s="330" t="str">
        <f t="shared" si="39"/>
        <v/>
      </c>
      <c r="P320" s="311" t="str">
        <f t="shared" si="40"/>
        <v/>
      </c>
      <c r="Q320" s="360" t="str">
        <f t="shared" si="41"/>
        <v/>
      </c>
      <c r="R320" s="330" t="str">
        <f t="shared" si="36"/>
        <v/>
      </c>
      <c r="S320" s="330" t="str">
        <f t="shared" si="37"/>
        <v/>
      </c>
      <c r="T320" s="330" t="str">
        <f t="shared" si="38"/>
        <v/>
      </c>
      <c r="U320" s="330" t="str">
        <f t="shared" si="42"/>
        <v/>
      </c>
      <c r="V320" s="332" t="str">
        <f t="shared" si="43"/>
        <v/>
      </c>
      <c r="W320" s="214" t="str">
        <f t="shared" si="44"/>
        <v/>
      </c>
    </row>
    <row r="321" spans="1:23" x14ac:dyDescent="0.3">
      <c r="A321" s="325" t="s">
        <v>432</v>
      </c>
      <c r="B321" s="326" t="s">
        <v>438</v>
      </c>
      <c r="C321" s="326">
        <v>26</v>
      </c>
      <c r="D321" s="327">
        <v>17</v>
      </c>
      <c r="E321" s="326">
        <v>9</v>
      </c>
      <c r="F321" s="333" t="s">
        <v>444</v>
      </c>
      <c r="G321" s="333" t="s">
        <v>444</v>
      </c>
      <c r="H321" s="333" t="s">
        <v>444</v>
      </c>
      <c r="I321" s="333" t="s">
        <v>444</v>
      </c>
      <c r="J321" s="327">
        <v>9</v>
      </c>
      <c r="K321" s="333" t="s">
        <v>444</v>
      </c>
      <c r="L321" s="333" t="s">
        <v>444</v>
      </c>
      <c r="M321" s="334" t="s">
        <v>444</v>
      </c>
      <c r="N321" s="333" t="s">
        <v>444</v>
      </c>
      <c r="O321" s="330" t="str">
        <f t="shared" si="39"/>
        <v/>
      </c>
      <c r="P321" s="311" t="str">
        <f t="shared" si="40"/>
        <v/>
      </c>
      <c r="Q321" s="360" t="str">
        <f t="shared" si="41"/>
        <v/>
      </c>
      <c r="R321" s="330" t="str">
        <f t="shared" si="36"/>
        <v/>
      </c>
      <c r="S321" s="330" t="str">
        <f t="shared" si="37"/>
        <v/>
      </c>
      <c r="T321" s="330" t="str">
        <f t="shared" si="38"/>
        <v/>
      </c>
      <c r="U321" s="330" t="str">
        <f t="shared" si="42"/>
        <v/>
      </c>
      <c r="V321" s="332" t="str">
        <f t="shared" si="43"/>
        <v/>
      </c>
      <c r="W321" s="214" t="str">
        <f t="shared" si="44"/>
        <v/>
      </c>
    </row>
    <row r="322" spans="1:23" x14ac:dyDescent="0.3">
      <c r="A322" s="325" t="s">
        <v>432</v>
      </c>
      <c r="B322" s="326" t="s">
        <v>439</v>
      </c>
      <c r="C322" s="326">
        <v>98</v>
      </c>
      <c r="D322" s="327">
        <v>55</v>
      </c>
      <c r="E322" s="326">
        <v>28</v>
      </c>
      <c r="F322" s="333" t="s">
        <v>444</v>
      </c>
      <c r="G322" s="333" t="s">
        <v>444</v>
      </c>
      <c r="H322" s="333" t="s">
        <v>444</v>
      </c>
      <c r="I322" s="333" t="s">
        <v>444</v>
      </c>
      <c r="J322" s="327">
        <v>27</v>
      </c>
      <c r="K322" s="333" t="s">
        <v>444</v>
      </c>
      <c r="L322" s="333" t="s">
        <v>444</v>
      </c>
      <c r="M322" s="334" t="s">
        <v>444</v>
      </c>
      <c r="N322" s="333" t="s">
        <v>444</v>
      </c>
      <c r="O322" s="330" t="str">
        <f t="shared" si="39"/>
        <v/>
      </c>
      <c r="P322" s="311" t="str">
        <f t="shared" si="40"/>
        <v/>
      </c>
      <c r="Q322" s="360" t="str">
        <f t="shared" si="41"/>
        <v/>
      </c>
      <c r="R322" s="330" t="str">
        <f t="shared" si="36"/>
        <v/>
      </c>
      <c r="S322" s="330" t="str">
        <f t="shared" si="37"/>
        <v/>
      </c>
      <c r="T322" s="330" t="str">
        <f t="shared" si="38"/>
        <v/>
      </c>
      <c r="U322" s="330" t="str">
        <f t="shared" si="42"/>
        <v/>
      </c>
      <c r="V322" s="332" t="str">
        <f t="shared" si="43"/>
        <v/>
      </c>
      <c r="W322" s="214" t="str">
        <f t="shared" si="44"/>
        <v/>
      </c>
    </row>
    <row r="323" spans="1:23" x14ac:dyDescent="0.3">
      <c r="A323" s="325" t="s">
        <v>432</v>
      </c>
      <c r="B323" s="326" t="s">
        <v>440</v>
      </c>
      <c r="C323" s="326">
        <v>1307</v>
      </c>
      <c r="D323" s="327">
        <v>1261</v>
      </c>
      <c r="E323" s="326">
        <v>907</v>
      </c>
      <c r="F323" s="328">
        <v>69.400000000000006</v>
      </c>
      <c r="G323" s="328">
        <v>3.5</v>
      </c>
      <c r="H323" s="328">
        <v>71.900000000000006</v>
      </c>
      <c r="I323" s="328">
        <v>3.5</v>
      </c>
      <c r="J323" s="327">
        <v>830</v>
      </c>
      <c r="K323" s="328">
        <v>63.5</v>
      </c>
      <c r="L323" s="328">
        <v>3.6</v>
      </c>
      <c r="M323" s="329">
        <v>65.8</v>
      </c>
      <c r="N323" s="328">
        <v>3.7</v>
      </c>
      <c r="O323" s="330" t="str">
        <f t="shared" si="39"/>
        <v/>
      </c>
      <c r="P323" s="311" t="str">
        <f t="shared" si="40"/>
        <v/>
      </c>
      <c r="Q323" s="360" t="str">
        <f t="shared" si="41"/>
        <v/>
      </c>
      <c r="R323" s="330" t="str">
        <f t="shared" si="36"/>
        <v/>
      </c>
      <c r="S323" s="330" t="str">
        <f t="shared" si="37"/>
        <v/>
      </c>
      <c r="T323" s="330" t="str">
        <f t="shared" si="38"/>
        <v/>
      </c>
      <c r="U323" s="330" t="str">
        <f t="shared" si="42"/>
        <v/>
      </c>
      <c r="V323" s="332" t="str">
        <f t="shared" si="43"/>
        <v/>
      </c>
      <c r="W323" s="214" t="str">
        <f t="shared" si="44"/>
        <v/>
      </c>
    </row>
    <row r="324" spans="1:23" x14ac:dyDescent="0.3">
      <c r="A324" s="325" t="s">
        <v>432</v>
      </c>
      <c r="B324" s="326" t="s">
        <v>441</v>
      </c>
      <c r="C324" s="326">
        <v>82</v>
      </c>
      <c r="D324" s="327">
        <v>73</v>
      </c>
      <c r="E324" s="326">
        <v>47</v>
      </c>
      <c r="F324" s="333" t="s">
        <v>444</v>
      </c>
      <c r="G324" s="333" t="s">
        <v>444</v>
      </c>
      <c r="H324" s="333" t="s">
        <v>444</v>
      </c>
      <c r="I324" s="333" t="s">
        <v>444</v>
      </c>
      <c r="J324" s="327">
        <v>46</v>
      </c>
      <c r="K324" s="333" t="s">
        <v>444</v>
      </c>
      <c r="L324" s="333" t="s">
        <v>444</v>
      </c>
      <c r="M324" s="334" t="s">
        <v>444</v>
      </c>
      <c r="N324" s="333" t="s">
        <v>444</v>
      </c>
      <c r="O324" s="330" t="str">
        <f t="shared" si="39"/>
        <v/>
      </c>
      <c r="P324" s="311" t="str">
        <f t="shared" si="40"/>
        <v/>
      </c>
      <c r="Q324" s="360" t="str">
        <f t="shared" si="41"/>
        <v/>
      </c>
      <c r="R324" s="330" t="str">
        <f t="shared" si="36"/>
        <v/>
      </c>
      <c r="S324" s="330" t="str">
        <f t="shared" si="37"/>
        <v/>
      </c>
      <c r="T324" s="330" t="str">
        <f t="shared" si="38"/>
        <v/>
      </c>
      <c r="U324" s="330" t="str">
        <f t="shared" si="42"/>
        <v/>
      </c>
      <c r="V324" s="332" t="str">
        <f t="shared" si="43"/>
        <v/>
      </c>
      <c r="W324" s="214" t="str">
        <f t="shared" si="44"/>
        <v/>
      </c>
    </row>
    <row r="325" spans="1:23" x14ac:dyDescent="0.3">
      <c r="A325" s="325" t="s">
        <v>432</v>
      </c>
      <c r="B325" s="326" t="s">
        <v>442</v>
      </c>
      <c r="C325" s="326">
        <v>26</v>
      </c>
      <c r="D325" s="327">
        <v>17</v>
      </c>
      <c r="E325" s="326">
        <v>9</v>
      </c>
      <c r="F325" s="333" t="s">
        <v>444</v>
      </c>
      <c r="G325" s="333" t="s">
        <v>444</v>
      </c>
      <c r="H325" s="333" t="s">
        <v>444</v>
      </c>
      <c r="I325" s="333" t="s">
        <v>444</v>
      </c>
      <c r="J325" s="327">
        <v>9</v>
      </c>
      <c r="K325" s="333" t="s">
        <v>444</v>
      </c>
      <c r="L325" s="333" t="s">
        <v>444</v>
      </c>
      <c r="M325" s="334" t="s">
        <v>444</v>
      </c>
      <c r="N325" s="333" t="s">
        <v>444</v>
      </c>
      <c r="O325" s="330" t="str">
        <f t="shared" si="39"/>
        <v/>
      </c>
      <c r="P325" s="311" t="str">
        <f t="shared" si="40"/>
        <v/>
      </c>
      <c r="Q325" s="360" t="str">
        <f t="shared" si="41"/>
        <v/>
      </c>
      <c r="R325" s="330" t="str">
        <f t="shared" si="36"/>
        <v/>
      </c>
      <c r="S325" s="330" t="str">
        <f t="shared" si="37"/>
        <v/>
      </c>
      <c r="T325" s="330" t="str">
        <f t="shared" si="38"/>
        <v/>
      </c>
      <c r="U325" s="330" t="str">
        <f t="shared" si="42"/>
        <v/>
      </c>
      <c r="V325" s="332" t="str">
        <f t="shared" si="43"/>
        <v/>
      </c>
      <c r="W325" s="214" t="str">
        <f t="shared" si="44"/>
        <v/>
      </c>
    </row>
    <row r="326" spans="1:23" x14ac:dyDescent="0.3">
      <c r="A326" s="325" t="s">
        <v>473</v>
      </c>
      <c r="B326" s="326" t="s">
        <v>431</v>
      </c>
      <c r="C326" s="326">
        <v>2402</v>
      </c>
      <c r="D326" s="327">
        <v>2198</v>
      </c>
      <c r="E326" s="326">
        <v>1455</v>
      </c>
      <c r="F326" s="328">
        <v>60.6</v>
      </c>
      <c r="G326" s="328">
        <v>3.2</v>
      </c>
      <c r="H326" s="328">
        <v>66.2</v>
      </c>
      <c r="I326" s="328">
        <v>3.3</v>
      </c>
      <c r="J326" s="327">
        <v>1351</v>
      </c>
      <c r="K326" s="328">
        <v>56.3</v>
      </c>
      <c r="L326" s="328">
        <v>3.3</v>
      </c>
      <c r="M326" s="329">
        <v>61.5</v>
      </c>
      <c r="N326" s="328">
        <v>3.4</v>
      </c>
      <c r="O326" s="330">
        <f t="shared" si="39"/>
        <v>69.7</v>
      </c>
      <c r="P326" s="311">
        <f t="shared" si="40"/>
        <v>0.51829871414441142</v>
      </c>
      <c r="Q326" s="360">
        <f t="shared" si="41"/>
        <v>0.743613650135454</v>
      </c>
      <c r="R326" s="330">
        <f t="shared" si="36"/>
        <v>58.5</v>
      </c>
      <c r="S326" s="330">
        <f t="shared" si="37"/>
        <v>56.6</v>
      </c>
      <c r="T326" s="330">
        <f t="shared" si="38"/>
        <v>46.4</v>
      </c>
      <c r="U326" s="330">
        <f t="shared" si="42"/>
        <v>68.900000000000006</v>
      </c>
      <c r="V326" s="332">
        <f t="shared" si="43"/>
        <v>0.17870128585558864</v>
      </c>
      <c r="W326" s="214" t="str">
        <f t="shared" si="44"/>
        <v>Nevada</v>
      </c>
    </row>
    <row r="327" spans="1:23" x14ac:dyDescent="0.3">
      <c r="A327" s="325" t="s">
        <v>432</v>
      </c>
      <c r="B327" s="326" t="s">
        <v>433</v>
      </c>
      <c r="C327" s="326">
        <v>1192</v>
      </c>
      <c r="D327" s="327">
        <v>1088</v>
      </c>
      <c r="E327" s="326">
        <v>698</v>
      </c>
      <c r="F327" s="328">
        <v>58.6</v>
      </c>
      <c r="G327" s="328">
        <v>4.5999999999999996</v>
      </c>
      <c r="H327" s="328">
        <v>64.099999999999994</v>
      </c>
      <c r="I327" s="328">
        <v>4.7</v>
      </c>
      <c r="J327" s="327">
        <v>649</v>
      </c>
      <c r="K327" s="328">
        <v>54.5</v>
      </c>
      <c r="L327" s="328">
        <v>4.7</v>
      </c>
      <c r="M327" s="329">
        <v>59.7</v>
      </c>
      <c r="N327" s="328">
        <v>4.8</v>
      </c>
      <c r="O327" s="330" t="str">
        <f t="shared" si="39"/>
        <v/>
      </c>
      <c r="P327" s="311" t="str">
        <f t="shared" si="40"/>
        <v/>
      </c>
      <c r="Q327" s="360" t="str">
        <f t="shared" si="41"/>
        <v/>
      </c>
      <c r="R327" s="330" t="str">
        <f t="shared" ref="R327:R390" si="45">IF(A327&lt;&gt;"",M332,"")</f>
        <v/>
      </c>
      <c r="S327" s="330" t="str">
        <f t="shared" ref="S327:S390" si="46">IF(A327&lt;&gt;"",M336,"")</f>
        <v/>
      </c>
      <c r="T327" s="330" t="str">
        <f t="shared" ref="T327:T390" si="47">IF(A327&lt;&gt;"",M334,"")</f>
        <v/>
      </c>
      <c r="U327" s="330" t="str">
        <f t="shared" si="42"/>
        <v/>
      </c>
      <c r="V327" s="332" t="str">
        <f t="shared" si="43"/>
        <v/>
      </c>
      <c r="W327" s="214" t="str">
        <f t="shared" si="44"/>
        <v/>
      </c>
    </row>
    <row r="328" spans="1:23" x14ac:dyDescent="0.3">
      <c r="A328" s="325" t="s">
        <v>432</v>
      </c>
      <c r="B328" s="326" t="s">
        <v>434</v>
      </c>
      <c r="C328" s="326">
        <v>1210</v>
      </c>
      <c r="D328" s="327">
        <v>1110</v>
      </c>
      <c r="E328" s="326">
        <v>757</v>
      </c>
      <c r="F328" s="328">
        <v>62.6</v>
      </c>
      <c r="G328" s="328">
        <v>4.5</v>
      </c>
      <c r="H328" s="328">
        <v>68.2</v>
      </c>
      <c r="I328" s="328">
        <v>4.5</v>
      </c>
      <c r="J328" s="327">
        <v>702</v>
      </c>
      <c r="K328" s="328">
        <v>58</v>
      </c>
      <c r="L328" s="328">
        <v>4.5999999999999996</v>
      </c>
      <c r="M328" s="329">
        <v>63.2</v>
      </c>
      <c r="N328" s="328">
        <v>4.7</v>
      </c>
      <c r="O328" s="330" t="str">
        <f t="shared" ref="O328:O391" si="48">IF(A328&lt;&gt;"",M332,"")</f>
        <v/>
      </c>
      <c r="P328" s="311" t="str">
        <f t="shared" ref="P328:P391" si="49">IF(A328&lt;&gt;"",(J328-J332)/(D328-D332),"")</f>
        <v/>
      </c>
      <c r="Q328" s="360" t="str">
        <f t="shared" ref="Q328:Q391" si="50">IF(A328&lt;&gt;"",100*P328/O328,"")</f>
        <v/>
      </c>
      <c r="R328" s="330" t="str">
        <f t="shared" si="45"/>
        <v/>
      </c>
      <c r="S328" s="330" t="str">
        <f t="shared" si="46"/>
        <v/>
      </c>
      <c r="T328" s="330" t="str">
        <f t="shared" si="47"/>
        <v/>
      </c>
      <c r="U328" s="330" t="str">
        <f t="shared" ref="U328:U391" si="51">IF($A328&lt;&gt;"",M334,"")</f>
        <v/>
      </c>
      <c r="V328" s="332" t="str">
        <f t="shared" ref="V328:V391" si="52">IF(A328&lt;&gt;"",(O328*0.01-P328),"")</f>
        <v/>
      </c>
      <c r="W328" s="214" t="str">
        <f t="shared" ref="W328:W391" si="53">PROPER(A328)</f>
        <v/>
      </c>
    </row>
    <row r="329" spans="1:23" x14ac:dyDescent="0.3">
      <c r="A329" s="325" t="s">
        <v>432</v>
      </c>
      <c r="B329" s="326" t="s">
        <v>435</v>
      </c>
      <c r="C329" s="326">
        <v>1691</v>
      </c>
      <c r="D329" s="327">
        <v>1561</v>
      </c>
      <c r="E329" s="326">
        <v>1072</v>
      </c>
      <c r="F329" s="328">
        <v>63.4</v>
      </c>
      <c r="G329" s="328">
        <v>3.8</v>
      </c>
      <c r="H329" s="328">
        <v>68.599999999999994</v>
      </c>
      <c r="I329" s="328">
        <v>3.8</v>
      </c>
      <c r="J329" s="327">
        <v>1013</v>
      </c>
      <c r="K329" s="328">
        <v>59.9</v>
      </c>
      <c r="L329" s="328">
        <v>3.9</v>
      </c>
      <c r="M329" s="329">
        <v>64.900000000000006</v>
      </c>
      <c r="N329" s="328">
        <v>3.9</v>
      </c>
      <c r="O329" s="330" t="str">
        <f t="shared" si="48"/>
        <v/>
      </c>
      <c r="P329" s="311" t="str">
        <f t="shared" si="49"/>
        <v/>
      </c>
      <c r="Q329" s="360" t="str">
        <f t="shared" si="50"/>
        <v/>
      </c>
      <c r="R329" s="330" t="str">
        <f t="shared" si="45"/>
        <v/>
      </c>
      <c r="S329" s="330" t="str">
        <f t="shared" si="46"/>
        <v/>
      </c>
      <c r="T329" s="330" t="str">
        <f t="shared" si="47"/>
        <v/>
      </c>
      <c r="U329" s="330" t="str">
        <f t="shared" si="51"/>
        <v/>
      </c>
      <c r="V329" s="332" t="str">
        <f t="shared" si="52"/>
        <v/>
      </c>
      <c r="W329" s="214" t="str">
        <f t="shared" si="53"/>
        <v/>
      </c>
    </row>
    <row r="330" spans="1:23" x14ac:dyDescent="0.3">
      <c r="A330" s="325" t="s">
        <v>432</v>
      </c>
      <c r="B330" s="326" t="s">
        <v>436</v>
      </c>
      <c r="C330" s="326">
        <v>1211</v>
      </c>
      <c r="D330" s="327">
        <v>1187</v>
      </c>
      <c r="E330" s="326">
        <v>868</v>
      </c>
      <c r="F330" s="328">
        <v>71.7</v>
      </c>
      <c r="G330" s="328">
        <v>4.2</v>
      </c>
      <c r="H330" s="328">
        <v>73.099999999999994</v>
      </c>
      <c r="I330" s="328">
        <v>4.2</v>
      </c>
      <c r="J330" s="327">
        <v>827</v>
      </c>
      <c r="K330" s="328">
        <v>68.3</v>
      </c>
      <c r="L330" s="328">
        <v>4.3</v>
      </c>
      <c r="M330" s="329">
        <v>69.7</v>
      </c>
      <c r="N330" s="328">
        <v>4.3</v>
      </c>
      <c r="O330" s="330" t="str">
        <f t="shared" si="48"/>
        <v/>
      </c>
      <c r="P330" s="311" t="str">
        <f t="shared" si="49"/>
        <v/>
      </c>
      <c r="Q330" s="360" t="str">
        <f t="shared" si="50"/>
        <v/>
      </c>
      <c r="R330" s="330" t="str">
        <f t="shared" si="45"/>
        <v/>
      </c>
      <c r="S330" s="330" t="str">
        <f t="shared" si="46"/>
        <v/>
      </c>
      <c r="T330" s="330" t="str">
        <f t="shared" si="47"/>
        <v/>
      </c>
      <c r="U330" s="330" t="str">
        <f t="shared" si="51"/>
        <v/>
      </c>
      <c r="V330" s="332" t="str">
        <f t="shared" si="52"/>
        <v/>
      </c>
      <c r="W330" s="214" t="str">
        <f t="shared" si="53"/>
        <v/>
      </c>
    </row>
    <row r="331" spans="1:23" x14ac:dyDescent="0.3">
      <c r="A331" s="325" t="s">
        <v>432</v>
      </c>
      <c r="B331" s="326" t="s">
        <v>437</v>
      </c>
      <c r="C331" s="326">
        <v>233</v>
      </c>
      <c r="D331" s="327">
        <v>232</v>
      </c>
      <c r="E331" s="326">
        <v>155</v>
      </c>
      <c r="F331" s="328">
        <v>66.5</v>
      </c>
      <c r="G331" s="328">
        <v>9.6</v>
      </c>
      <c r="H331" s="328">
        <v>66.8</v>
      </c>
      <c r="I331" s="328">
        <v>9.6</v>
      </c>
      <c r="J331" s="327">
        <v>136</v>
      </c>
      <c r="K331" s="328">
        <v>58.2</v>
      </c>
      <c r="L331" s="328">
        <v>10</v>
      </c>
      <c r="M331" s="329">
        <v>58.5</v>
      </c>
      <c r="N331" s="328">
        <v>10</v>
      </c>
      <c r="O331" s="330" t="str">
        <f t="shared" si="48"/>
        <v/>
      </c>
      <c r="P331" s="311" t="str">
        <f t="shared" si="49"/>
        <v/>
      </c>
      <c r="Q331" s="360" t="str">
        <f t="shared" si="50"/>
        <v/>
      </c>
      <c r="R331" s="330" t="str">
        <f t="shared" si="45"/>
        <v/>
      </c>
      <c r="S331" s="330" t="str">
        <f t="shared" si="46"/>
        <v/>
      </c>
      <c r="T331" s="330" t="str">
        <f t="shared" si="47"/>
        <v/>
      </c>
      <c r="U331" s="330" t="str">
        <f t="shared" si="51"/>
        <v/>
      </c>
      <c r="V331" s="332" t="str">
        <f t="shared" si="52"/>
        <v/>
      </c>
      <c r="W331" s="214" t="str">
        <f t="shared" si="53"/>
        <v/>
      </c>
    </row>
    <row r="332" spans="1:23" x14ac:dyDescent="0.3">
      <c r="A332" s="325" t="s">
        <v>432</v>
      </c>
      <c r="B332" s="326" t="s">
        <v>438</v>
      </c>
      <c r="C332" s="326">
        <v>230</v>
      </c>
      <c r="D332" s="327">
        <v>195</v>
      </c>
      <c r="E332" s="326">
        <v>136</v>
      </c>
      <c r="F332" s="328">
        <v>59</v>
      </c>
      <c r="G332" s="328">
        <v>10.4</v>
      </c>
      <c r="H332" s="328">
        <v>69.7</v>
      </c>
      <c r="I332" s="328">
        <v>10.5</v>
      </c>
      <c r="J332" s="327">
        <v>134</v>
      </c>
      <c r="K332" s="328">
        <v>58.4</v>
      </c>
      <c r="L332" s="328">
        <v>10.4</v>
      </c>
      <c r="M332" s="329">
        <v>68.900000000000006</v>
      </c>
      <c r="N332" s="328">
        <v>10.6</v>
      </c>
      <c r="O332" s="330" t="str">
        <f t="shared" si="48"/>
        <v/>
      </c>
      <c r="P332" s="311" t="str">
        <f t="shared" si="49"/>
        <v/>
      </c>
      <c r="Q332" s="360" t="str">
        <f t="shared" si="50"/>
        <v/>
      </c>
      <c r="R332" s="330" t="str">
        <f t="shared" si="45"/>
        <v/>
      </c>
      <c r="S332" s="330" t="str">
        <f t="shared" si="46"/>
        <v/>
      </c>
      <c r="T332" s="330" t="str">
        <f t="shared" si="47"/>
        <v/>
      </c>
      <c r="U332" s="330" t="str">
        <f t="shared" si="51"/>
        <v/>
      </c>
      <c r="V332" s="332" t="str">
        <f t="shared" si="52"/>
        <v/>
      </c>
      <c r="W332" s="214" t="str">
        <f t="shared" si="53"/>
        <v/>
      </c>
    </row>
    <row r="333" spans="1:23" x14ac:dyDescent="0.3">
      <c r="A333" s="325" t="s">
        <v>432</v>
      </c>
      <c r="B333" s="326" t="s">
        <v>439</v>
      </c>
      <c r="C333" s="326">
        <v>654</v>
      </c>
      <c r="D333" s="327">
        <v>515</v>
      </c>
      <c r="E333" s="326">
        <v>268</v>
      </c>
      <c r="F333" s="328">
        <v>41</v>
      </c>
      <c r="G333" s="328">
        <v>6.5</v>
      </c>
      <c r="H333" s="328">
        <v>52</v>
      </c>
      <c r="I333" s="328">
        <v>7.5</v>
      </c>
      <c r="J333" s="327">
        <v>239</v>
      </c>
      <c r="K333" s="328">
        <v>36.6</v>
      </c>
      <c r="L333" s="328">
        <v>6.4</v>
      </c>
      <c r="M333" s="329">
        <v>46.4</v>
      </c>
      <c r="N333" s="328">
        <v>7.5</v>
      </c>
      <c r="O333" s="330" t="str">
        <f t="shared" si="48"/>
        <v/>
      </c>
      <c r="P333" s="311" t="str">
        <f t="shared" si="49"/>
        <v/>
      </c>
      <c r="Q333" s="360" t="str">
        <f t="shared" si="50"/>
        <v/>
      </c>
      <c r="R333" s="330" t="str">
        <f t="shared" si="45"/>
        <v/>
      </c>
      <c r="S333" s="330" t="str">
        <f t="shared" si="46"/>
        <v/>
      </c>
      <c r="T333" s="330" t="str">
        <f t="shared" si="47"/>
        <v/>
      </c>
      <c r="U333" s="330" t="str">
        <f t="shared" si="51"/>
        <v/>
      </c>
      <c r="V333" s="332" t="str">
        <f t="shared" si="52"/>
        <v/>
      </c>
      <c r="W333" s="214" t="str">
        <f t="shared" si="53"/>
        <v/>
      </c>
    </row>
    <row r="334" spans="1:23" x14ac:dyDescent="0.3">
      <c r="A334" s="325" t="s">
        <v>432</v>
      </c>
      <c r="B334" s="326" t="s">
        <v>440</v>
      </c>
      <c r="C334" s="326">
        <v>1815</v>
      </c>
      <c r="D334" s="327">
        <v>1652</v>
      </c>
      <c r="E334" s="326">
        <v>1113</v>
      </c>
      <c r="F334" s="328">
        <v>61.4</v>
      </c>
      <c r="G334" s="328">
        <v>3.7</v>
      </c>
      <c r="H334" s="328">
        <v>67.400000000000006</v>
      </c>
      <c r="I334" s="328">
        <v>3.7</v>
      </c>
      <c r="J334" s="327">
        <v>1050</v>
      </c>
      <c r="K334" s="328">
        <v>57.9</v>
      </c>
      <c r="L334" s="328">
        <v>3.8</v>
      </c>
      <c r="M334" s="329">
        <v>63.6</v>
      </c>
      <c r="N334" s="328">
        <v>3.8</v>
      </c>
      <c r="O334" s="330" t="str">
        <f t="shared" si="48"/>
        <v/>
      </c>
      <c r="P334" s="311" t="str">
        <f t="shared" si="49"/>
        <v/>
      </c>
      <c r="Q334" s="360" t="str">
        <f t="shared" si="50"/>
        <v/>
      </c>
      <c r="R334" s="330" t="str">
        <f t="shared" si="45"/>
        <v/>
      </c>
      <c r="S334" s="330" t="str">
        <f t="shared" si="46"/>
        <v/>
      </c>
      <c r="T334" s="330" t="str">
        <f t="shared" si="47"/>
        <v/>
      </c>
      <c r="U334" s="330" t="str">
        <f t="shared" si="51"/>
        <v/>
      </c>
      <c r="V334" s="332" t="str">
        <f t="shared" si="52"/>
        <v/>
      </c>
      <c r="W334" s="214" t="str">
        <f t="shared" si="53"/>
        <v/>
      </c>
    </row>
    <row r="335" spans="1:23" x14ac:dyDescent="0.3">
      <c r="A335" s="325" t="s">
        <v>432</v>
      </c>
      <c r="B335" s="326" t="s">
        <v>441</v>
      </c>
      <c r="C335" s="326">
        <v>259</v>
      </c>
      <c r="D335" s="327">
        <v>258</v>
      </c>
      <c r="E335" s="326">
        <v>167</v>
      </c>
      <c r="F335" s="328">
        <v>64.599999999999994</v>
      </c>
      <c r="G335" s="328">
        <v>9.1999999999999993</v>
      </c>
      <c r="H335" s="328">
        <v>64.900000000000006</v>
      </c>
      <c r="I335" s="328">
        <v>9.1999999999999993</v>
      </c>
      <c r="J335" s="327">
        <v>146</v>
      </c>
      <c r="K335" s="328">
        <v>56.3</v>
      </c>
      <c r="L335" s="328">
        <v>9.6</v>
      </c>
      <c r="M335" s="329">
        <v>56.6</v>
      </c>
      <c r="N335" s="328">
        <v>9.6</v>
      </c>
      <c r="O335" s="330" t="str">
        <f t="shared" si="48"/>
        <v/>
      </c>
      <c r="P335" s="311" t="str">
        <f t="shared" si="49"/>
        <v/>
      </c>
      <c r="Q335" s="360" t="str">
        <f t="shared" si="50"/>
        <v/>
      </c>
      <c r="R335" s="330" t="str">
        <f t="shared" si="45"/>
        <v/>
      </c>
      <c r="S335" s="330" t="str">
        <f t="shared" si="46"/>
        <v/>
      </c>
      <c r="T335" s="330" t="str">
        <f t="shared" si="47"/>
        <v/>
      </c>
      <c r="U335" s="330" t="str">
        <f t="shared" si="51"/>
        <v/>
      </c>
      <c r="V335" s="332" t="str">
        <f t="shared" si="52"/>
        <v/>
      </c>
      <c r="W335" s="214" t="str">
        <f t="shared" si="53"/>
        <v/>
      </c>
    </row>
    <row r="336" spans="1:23" x14ac:dyDescent="0.3">
      <c r="A336" s="325" t="s">
        <v>432</v>
      </c>
      <c r="B336" s="326" t="s">
        <v>442</v>
      </c>
      <c r="C336" s="326">
        <v>252</v>
      </c>
      <c r="D336" s="327">
        <v>217</v>
      </c>
      <c r="E336" s="326">
        <v>146</v>
      </c>
      <c r="F336" s="328">
        <v>57.8</v>
      </c>
      <c r="G336" s="328">
        <v>10</v>
      </c>
      <c r="H336" s="328">
        <v>67.2</v>
      </c>
      <c r="I336" s="328">
        <v>10.199999999999999</v>
      </c>
      <c r="J336" s="327">
        <v>144</v>
      </c>
      <c r="K336" s="328">
        <v>57.2</v>
      </c>
      <c r="L336" s="328">
        <v>10</v>
      </c>
      <c r="M336" s="329">
        <v>66.5</v>
      </c>
      <c r="N336" s="328">
        <v>10.3</v>
      </c>
      <c r="O336" s="330" t="str">
        <f t="shared" si="48"/>
        <v/>
      </c>
      <c r="P336" s="311" t="str">
        <f t="shared" si="49"/>
        <v/>
      </c>
      <c r="Q336" s="360" t="str">
        <f t="shared" si="50"/>
        <v/>
      </c>
      <c r="R336" s="330" t="str">
        <f t="shared" si="45"/>
        <v/>
      </c>
      <c r="S336" s="330" t="str">
        <f t="shared" si="46"/>
        <v/>
      </c>
      <c r="T336" s="330" t="str">
        <f t="shared" si="47"/>
        <v/>
      </c>
      <c r="U336" s="330" t="str">
        <f t="shared" si="51"/>
        <v/>
      </c>
      <c r="V336" s="332" t="str">
        <f t="shared" si="52"/>
        <v/>
      </c>
      <c r="W336" s="214" t="str">
        <f t="shared" si="53"/>
        <v/>
      </c>
    </row>
    <row r="337" spans="1:23" x14ac:dyDescent="0.3">
      <c r="A337" s="325" t="s">
        <v>474</v>
      </c>
      <c r="B337" s="326" t="s">
        <v>431</v>
      </c>
      <c r="C337" s="326">
        <v>1101</v>
      </c>
      <c r="D337" s="327">
        <v>1077</v>
      </c>
      <c r="E337" s="326">
        <v>843</v>
      </c>
      <c r="F337" s="328">
        <v>76.599999999999994</v>
      </c>
      <c r="G337" s="328">
        <v>2.9</v>
      </c>
      <c r="H337" s="328">
        <v>78.3</v>
      </c>
      <c r="I337" s="328">
        <v>2.8</v>
      </c>
      <c r="J337" s="327">
        <v>797</v>
      </c>
      <c r="K337" s="328">
        <v>72.400000000000006</v>
      </c>
      <c r="L337" s="328">
        <v>3</v>
      </c>
      <c r="M337" s="329">
        <v>74</v>
      </c>
      <c r="N337" s="328">
        <v>3</v>
      </c>
      <c r="O337" s="330">
        <f t="shared" si="48"/>
        <v>76.400000000000006</v>
      </c>
      <c r="P337" s="311">
        <f t="shared" si="49"/>
        <v>0.4642857142857143</v>
      </c>
      <c r="Q337" s="360">
        <f t="shared" si="50"/>
        <v>0.60770381451009725</v>
      </c>
      <c r="R337" s="330" t="str">
        <f t="shared" si="45"/>
        <v>B</v>
      </c>
      <c r="S337" s="330" t="str">
        <f t="shared" si="46"/>
        <v>B</v>
      </c>
      <c r="T337" s="330" t="str">
        <f t="shared" si="47"/>
        <v>B</v>
      </c>
      <c r="U337" s="330" t="str">
        <f t="shared" si="51"/>
        <v>B</v>
      </c>
      <c r="V337" s="332">
        <f t="shared" si="52"/>
        <v>0.29971428571428582</v>
      </c>
      <c r="W337" s="214" t="str">
        <f t="shared" si="53"/>
        <v>New Hampshire</v>
      </c>
    </row>
    <row r="338" spans="1:23" x14ac:dyDescent="0.3">
      <c r="A338" s="325" t="s">
        <v>432</v>
      </c>
      <c r="B338" s="326" t="s">
        <v>433</v>
      </c>
      <c r="C338" s="326">
        <v>542</v>
      </c>
      <c r="D338" s="327">
        <v>531</v>
      </c>
      <c r="E338" s="326">
        <v>401</v>
      </c>
      <c r="F338" s="328">
        <v>74.099999999999994</v>
      </c>
      <c r="G338" s="328">
        <v>4.3</v>
      </c>
      <c r="H338" s="328">
        <v>75.5</v>
      </c>
      <c r="I338" s="328">
        <v>4.2</v>
      </c>
      <c r="J338" s="327">
        <v>375</v>
      </c>
      <c r="K338" s="328">
        <v>69.2</v>
      </c>
      <c r="L338" s="328">
        <v>4.5</v>
      </c>
      <c r="M338" s="329">
        <v>70.5</v>
      </c>
      <c r="N338" s="328">
        <v>4.5</v>
      </c>
      <c r="O338" s="330" t="str">
        <f t="shared" si="48"/>
        <v/>
      </c>
      <c r="P338" s="311" t="str">
        <f t="shared" si="49"/>
        <v/>
      </c>
      <c r="Q338" s="360" t="str">
        <f t="shared" si="50"/>
        <v/>
      </c>
      <c r="R338" s="330" t="str">
        <f t="shared" si="45"/>
        <v/>
      </c>
      <c r="S338" s="330" t="str">
        <f t="shared" si="46"/>
        <v/>
      </c>
      <c r="T338" s="330" t="str">
        <f t="shared" si="47"/>
        <v/>
      </c>
      <c r="U338" s="330" t="str">
        <f t="shared" si="51"/>
        <v/>
      </c>
      <c r="V338" s="332" t="str">
        <f t="shared" si="52"/>
        <v/>
      </c>
      <c r="W338" s="214" t="str">
        <f t="shared" si="53"/>
        <v/>
      </c>
    </row>
    <row r="339" spans="1:23" x14ac:dyDescent="0.3">
      <c r="A339" s="325" t="s">
        <v>432</v>
      </c>
      <c r="B339" s="326" t="s">
        <v>434</v>
      </c>
      <c r="C339" s="326">
        <v>559</v>
      </c>
      <c r="D339" s="327">
        <v>546</v>
      </c>
      <c r="E339" s="326">
        <v>442</v>
      </c>
      <c r="F339" s="328">
        <v>78.900000000000006</v>
      </c>
      <c r="G339" s="328">
        <v>3.9</v>
      </c>
      <c r="H339" s="328">
        <v>80.900000000000006</v>
      </c>
      <c r="I339" s="328">
        <v>3.8</v>
      </c>
      <c r="J339" s="327">
        <v>423</v>
      </c>
      <c r="K339" s="328">
        <v>75.5</v>
      </c>
      <c r="L339" s="328">
        <v>4.0999999999999996</v>
      </c>
      <c r="M339" s="329">
        <v>77.400000000000006</v>
      </c>
      <c r="N339" s="328">
        <v>4.0999999999999996</v>
      </c>
      <c r="O339" s="330" t="str">
        <f t="shared" si="48"/>
        <v/>
      </c>
      <c r="P339" s="311" t="str">
        <f t="shared" si="49"/>
        <v/>
      </c>
      <c r="Q339" s="360" t="str">
        <f t="shared" si="50"/>
        <v/>
      </c>
      <c r="R339" s="330" t="str">
        <f t="shared" si="45"/>
        <v/>
      </c>
      <c r="S339" s="330" t="str">
        <f t="shared" si="46"/>
        <v/>
      </c>
      <c r="T339" s="330" t="str">
        <f t="shared" si="47"/>
        <v/>
      </c>
      <c r="U339" s="330" t="str">
        <f t="shared" si="51"/>
        <v/>
      </c>
      <c r="V339" s="332" t="str">
        <f t="shared" si="52"/>
        <v/>
      </c>
      <c r="W339" s="214" t="str">
        <f t="shared" si="53"/>
        <v/>
      </c>
    </row>
    <row r="340" spans="1:23" x14ac:dyDescent="0.3">
      <c r="A340" s="325" t="s">
        <v>432</v>
      </c>
      <c r="B340" s="326" t="s">
        <v>435</v>
      </c>
      <c r="C340" s="326">
        <v>1030</v>
      </c>
      <c r="D340" s="327">
        <v>1015</v>
      </c>
      <c r="E340" s="326">
        <v>813</v>
      </c>
      <c r="F340" s="328">
        <v>78.900000000000006</v>
      </c>
      <c r="G340" s="328">
        <v>2.9</v>
      </c>
      <c r="H340" s="328">
        <v>80</v>
      </c>
      <c r="I340" s="328">
        <v>2.8</v>
      </c>
      <c r="J340" s="327">
        <v>771</v>
      </c>
      <c r="K340" s="328">
        <v>74.8</v>
      </c>
      <c r="L340" s="328">
        <v>3.1</v>
      </c>
      <c r="M340" s="329">
        <v>75.900000000000006</v>
      </c>
      <c r="N340" s="328">
        <v>3</v>
      </c>
      <c r="O340" s="330" t="str">
        <f t="shared" si="48"/>
        <v/>
      </c>
      <c r="P340" s="311" t="str">
        <f t="shared" si="49"/>
        <v/>
      </c>
      <c r="Q340" s="360" t="str">
        <f t="shared" si="50"/>
        <v/>
      </c>
      <c r="R340" s="330" t="str">
        <f t="shared" si="45"/>
        <v/>
      </c>
      <c r="S340" s="330" t="str">
        <f t="shared" si="46"/>
        <v/>
      </c>
      <c r="T340" s="330" t="str">
        <f t="shared" si="47"/>
        <v/>
      </c>
      <c r="U340" s="330" t="str">
        <f t="shared" si="51"/>
        <v/>
      </c>
      <c r="V340" s="332" t="str">
        <f t="shared" si="52"/>
        <v/>
      </c>
      <c r="W340" s="214" t="str">
        <f t="shared" si="53"/>
        <v/>
      </c>
    </row>
    <row r="341" spans="1:23" x14ac:dyDescent="0.3">
      <c r="A341" s="325" t="s">
        <v>432</v>
      </c>
      <c r="B341" s="326" t="s">
        <v>436</v>
      </c>
      <c r="C341" s="326">
        <v>1000</v>
      </c>
      <c r="D341" s="327">
        <v>993</v>
      </c>
      <c r="E341" s="326">
        <v>799</v>
      </c>
      <c r="F341" s="328">
        <v>79.8</v>
      </c>
      <c r="G341" s="328">
        <v>2.9</v>
      </c>
      <c r="H341" s="328">
        <v>80.5</v>
      </c>
      <c r="I341" s="328">
        <v>2.8</v>
      </c>
      <c r="J341" s="327">
        <v>758</v>
      </c>
      <c r="K341" s="328">
        <v>75.8</v>
      </c>
      <c r="L341" s="328">
        <v>3.1</v>
      </c>
      <c r="M341" s="329">
        <v>76.400000000000006</v>
      </c>
      <c r="N341" s="328">
        <v>3.1</v>
      </c>
      <c r="O341" s="330" t="str">
        <f t="shared" si="48"/>
        <v/>
      </c>
      <c r="P341" s="311" t="str">
        <f t="shared" si="49"/>
        <v/>
      </c>
      <c r="Q341" s="360" t="str">
        <f t="shared" si="50"/>
        <v/>
      </c>
      <c r="R341" s="330" t="str">
        <f t="shared" si="45"/>
        <v/>
      </c>
      <c r="S341" s="330" t="str">
        <f t="shared" si="46"/>
        <v/>
      </c>
      <c r="T341" s="330" t="str">
        <f t="shared" si="47"/>
        <v/>
      </c>
      <c r="U341" s="330" t="str">
        <f t="shared" si="51"/>
        <v/>
      </c>
      <c r="V341" s="332" t="str">
        <f t="shared" si="52"/>
        <v/>
      </c>
      <c r="W341" s="214" t="str">
        <f t="shared" si="53"/>
        <v/>
      </c>
    </row>
    <row r="342" spans="1:23" x14ac:dyDescent="0.3">
      <c r="A342" s="325" t="s">
        <v>432</v>
      </c>
      <c r="B342" s="326" t="s">
        <v>437</v>
      </c>
      <c r="C342" s="326">
        <v>20</v>
      </c>
      <c r="D342" s="327">
        <v>20</v>
      </c>
      <c r="E342" s="326">
        <v>4</v>
      </c>
      <c r="F342" s="333" t="s">
        <v>444</v>
      </c>
      <c r="G342" s="333" t="s">
        <v>444</v>
      </c>
      <c r="H342" s="333" t="s">
        <v>444</v>
      </c>
      <c r="I342" s="333" t="s">
        <v>444</v>
      </c>
      <c r="J342" s="327">
        <v>4</v>
      </c>
      <c r="K342" s="333" t="s">
        <v>444</v>
      </c>
      <c r="L342" s="333" t="s">
        <v>444</v>
      </c>
      <c r="M342" s="334" t="s">
        <v>444</v>
      </c>
      <c r="N342" s="333" t="s">
        <v>444</v>
      </c>
      <c r="O342" s="330" t="str">
        <f t="shared" si="48"/>
        <v/>
      </c>
      <c r="P342" s="311" t="str">
        <f t="shared" si="49"/>
        <v/>
      </c>
      <c r="Q342" s="360" t="str">
        <f t="shared" si="50"/>
        <v/>
      </c>
      <c r="R342" s="330" t="str">
        <f t="shared" si="45"/>
        <v/>
      </c>
      <c r="S342" s="330" t="str">
        <f t="shared" si="46"/>
        <v/>
      </c>
      <c r="T342" s="330" t="str">
        <f t="shared" si="47"/>
        <v/>
      </c>
      <c r="U342" s="330" t="str">
        <f t="shared" si="51"/>
        <v/>
      </c>
      <c r="V342" s="332" t="str">
        <f t="shared" si="52"/>
        <v/>
      </c>
      <c r="W342" s="214" t="str">
        <f t="shared" si="53"/>
        <v/>
      </c>
    </row>
    <row r="343" spans="1:23" x14ac:dyDescent="0.3">
      <c r="A343" s="325" t="s">
        <v>432</v>
      </c>
      <c r="B343" s="326" t="s">
        <v>438</v>
      </c>
      <c r="C343" s="326">
        <v>27</v>
      </c>
      <c r="D343" s="327">
        <v>17</v>
      </c>
      <c r="E343" s="326">
        <v>9</v>
      </c>
      <c r="F343" s="333" t="s">
        <v>444</v>
      </c>
      <c r="G343" s="333" t="s">
        <v>444</v>
      </c>
      <c r="H343" s="333" t="s">
        <v>444</v>
      </c>
      <c r="I343" s="333" t="s">
        <v>444</v>
      </c>
      <c r="J343" s="327">
        <v>8</v>
      </c>
      <c r="K343" s="333" t="s">
        <v>444</v>
      </c>
      <c r="L343" s="333" t="s">
        <v>444</v>
      </c>
      <c r="M343" s="334" t="s">
        <v>444</v>
      </c>
      <c r="N343" s="333" t="s">
        <v>444</v>
      </c>
      <c r="O343" s="330" t="str">
        <f t="shared" si="48"/>
        <v/>
      </c>
      <c r="P343" s="311" t="str">
        <f t="shared" si="49"/>
        <v/>
      </c>
      <c r="Q343" s="360" t="str">
        <f t="shared" si="50"/>
        <v/>
      </c>
      <c r="R343" s="330" t="str">
        <f t="shared" si="45"/>
        <v/>
      </c>
      <c r="S343" s="330" t="str">
        <f t="shared" si="46"/>
        <v/>
      </c>
      <c r="T343" s="330" t="str">
        <f t="shared" si="47"/>
        <v/>
      </c>
      <c r="U343" s="330" t="str">
        <f t="shared" si="51"/>
        <v/>
      </c>
      <c r="V343" s="332" t="str">
        <f t="shared" si="52"/>
        <v/>
      </c>
      <c r="W343" s="214" t="str">
        <f t="shared" si="53"/>
        <v/>
      </c>
    </row>
    <row r="344" spans="1:23" x14ac:dyDescent="0.3">
      <c r="A344" s="325" t="s">
        <v>432</v>
      </c>
      <c r="B344" s="326" t="s">
        <v>439</v>
      </c>
      <c r="C344" s="326">
        <v>38</v>
      </c>
      <c r="D344" s="327">
        <v>31</v>
      </c>
      <c r="E344" s="326">
        <v>19</v>
      </c>
      <c r="F344" s="333" t="s">
        <v>444</v>
      </c>
      <c r="G344" s="333" t="s">
        <v>444</v>
      </c>
      <c r="H344" s="333" t="s">
        <v>444</v>
      </c>
      <c r="I344" s="333" t="s">
        <v>444</v>
      </c>
      <c r="J344" s="327">
        <v>14</v>
      </c>
      <c r="K344" s="333" t="s">
        <v>444</v>
      </c>
      <c r="L344" s="333" t="s">
        <v>444</v>
      </c>
      <c r="M344" s="334" t="s">
        <v>444</v>
      </c>
      <c r="N344" s="333" t="s">
        <v>444</v>
      </c>
      <c r="O344" s="330" t="str">
        <f t="shared" si="48"/>
        <v/>
      </c>
      <c r="P344" s="311" t="str">
        <f t="shared" si="49"/>
        <v/>
      </c>
      <c r="Q344" s="360" t="str">
        <f t="shared" si="50"/>
        <v/>
      </c>
      <c r="R344" s="330" t="str">
        <f t="shared" si="45"/>
        <v/>
      </c>
      <c r="S344" s="330" t="str">
        <f t="shared" si="46"/>
        <v/>
      </c>
      <c r="T344" s="330" t="str">
        <f t="shared" si="47"/>
        <v/>
      </c>
      <c r="U344" s="330" t="str">
        <f t="shared" si="51"/>
        <v/>
      </c>
      <c r="V344" s="332" t="str">
        <f t="shared" si="52"/>
        <v/>
      </c>
      <c r="W344" s="214" t="str">
        <f t="shared" si="53"/>
        <v/>
      </c>
    </row>
    <row r="345" spans="1:23" x14ac:dyDescent="0.3">
      <c r="A345" s="325" t="s">
        <v>432</v>
      </c>
      <c r="B345" s="326" t="s">
        <v>440</v>
      </c>
      <c r="C345" s="326">
        <v>1045</v>
      </c>
      <c r="D345" s="327">
        <v>1030</v>
      </c>
      <c r="E345" s="326">
        <v>823</v>
      </c>
      <c r="F345" s="328">
        <v>78.8</v>
      </c>
      <c r="G345" s="328">
        <v>2.9</v>
      </c>
      <c r="H345" s="328">
        <v>79.900000000000006</v>
      </c>
      <c r="I345" s="328">
        <v>2.8</v>
      </c>
      <c r="J345" s="327">
        <v>782</v>
      </c>
      <c r="K345" s="328">
        <v>74.8</v>
      </c>
      <c r="L345" s="328">
        <v>3</v>
      </c>
      <c r="M345" s="329">
        <v>75.900000000000006</v>
      </c>
      <c r="N345" s="328">
        <v>3</v>
      </c>
      <c r="O345" s="330" t="str">
        <f t="shared" si="48"/>
        <v/>
      </c>
      <c r="P345" s="311" t="str">
        <f t="shared" si="49"/>
        <v/>
      </c>
      <c r="Q345" s="360" t="str">
        <f t="shared" si="50"/>
        <v/>
      </c>
      <c r="R345" s="330" t="str">
        <f t="shared" si="45"/>
        <v/>
      </c>
      <c r="S345" s="330" t="str">
        <f t="shared" si="46"/>
        <v/>
      </c>
      <c r="T345" s="330" t="str">
        <f t="shared" si="47"/>
        <v/>
      </c>
      <c r="U345" s="330" t="str">
        <f t="shared" si="51"/>
        <v/>
      </c>
      <c r="V345" s="332" t="str">
        <f t="shared" si="52"/>
        <v/>
      </c>
      <c r="W345" s="214" t="str">
        <f t="shared" si="53"/>
        <v/>
      </c>
    </row>
    <row r="346" spans="1:23" x14ac:dyDescent="0.3">
      <c r="A346" s="325" t="s">
        <v>432</v>
      </c>
      <c r="B346" s="326" t="s">
        <v>441</v>
      </c>
      <c r="C346" s="326">
        <v>32</v>
      </c>
      <c r="D346" s="327">
        <v>32</v>
      </c>
      <c r="E346" s="326">
        <v>14</v>
      </c>
      <c r="F346" s="333" t="s">
        <v>444</v>
      </c>
      <c r="G346" s="333" t="s">
        <v>444</v>
      </c>
      <c r="H346" s="333" t="s">
        <v>444</v>
      </c>
      <c r="I346" s="333" t="s">
        <v>444</v>
      </c>
      <c r="J346" s="327">
        <v>14</v>
      </c>
      <c r="K346" s="333" t="s">
        <v>444</v>
      </c>
      <c r="L346" s="333" t="s">
        <v>444</v>
      </c>
      <c r="M346" s="334" t="s">
        <v>444</v>
      </c>
      <c r="N346" s="333" t="s">
        <v>444</v>
      </c>
      <c r="O346" s="330" t="str">
        <f t="shared" si="48"/>
        <v/>
      </c>
      <c r="P346" s="311" t="str">
        <f t="shared" si="49"/>
        <v/>
      </c>
      <c r="Q346" s="360" t="str">
        <f t="shared" si="50"/>
        <v/>
      </c>
      <c r="R346" s="330" t="str">
        <f t="shared" si="45"/>
        <v/>
      </c>
      <c r="S346" s="330" t="str">
        <f t="shared" si="46"/>
        <v/>
      </c>
      <c r="T346" s="330" t="str">
        <f t="shared" si="47"/>
        <v/>
      </c>
      <c r="U346" s="330" t="str">
        <f t="shared" si="51"/>
        <v/>
      </c>
      <c r="V346" s="332" t="str">
        <f t="shared" si="52"/>
        <v/>
      </c>
      <c r="W346" s="214" t="str">
        <f t="shared" si="53"/>
        <v/>
      </c>
    </row>
    <row r="347" spans="1:23" x14ac:dyDescent="0.3">
      <c r="A347" s="325" t="s">
        <v>432</v>
      </c>
      <c r="B347" s="326" t="s">
        <v>442</v>
      </c>
      <c r="C347" s="326">
        <v>27</v>
      </c>
      <c r="D347" s="327">
        <v>17</v>
      </c>
      <c r="E347" s="326">
        <v>9</v>
      </c>
      <c r="F347" s="333" t="s">
        <v>444</v>
      </c>
      <c r="G347" s="333" t="s">
        <v>444</v>
      </c>
      <c r="H347" s="333" t="s">
        <v>444</v>
      </c>
      <c r="I347" s="333" t="s">
        <v>444</v>
      </c>
      <c r="J347" s="327">
        <v>8</v>
      </c>
      <c r="K347" s="333" t="s">
        <v>444</v>
      </c>
      <c r="L347" s="333" t="s">
        <v>444</v>
      </c>
      <c r="M347" s="334" t="s">
        <v>444</v>
      </c>
      <c r="N347" s="333" t="s">
        <v>444</v>
      </c>
      <c r="O347" s="330" t="str">
        <f t="shared" si="48"/>
        <v/>
      </c>
      <c r="P347" s="311" t="str">
        <f t="shared" si="49"/>
        <v/>
      </c>
      <c r="Q347" s="360" t="str">
        <f t="shared" si="50"/>
        <v/>
      </c>
      <c r="R347" s="330" t="str">
        <f t="shared" si="45"/>
        <v/>
      </c>
      <c r="S347" s="330" t="str">
        <f t="shared" si="46"/>
        <v/>
      </c>
      <c r="T347" s="330" t="str">
        <f t="shared" si="47"/>
        <v/>
      </c>
      <c r="U347" s="330" t="str">
        <f t="shared" si="51"/>
        <v/>
      </c>
      <c r="V347" s="332" t="str">
        <f t="shared" si="52"/>
        <v/>
      </c>
      <c r="W347" s="214" t="str">
        <f t="shared" si="53"/>
        <v/>
      </c>
    </row>
    <row r="348" spans="1:23" x14ac:dyDescent="0.3">
      <c r="A348" s="325" t="s">
        <v>475</v>
      </c>
      <c r="B348" s="326" t="s">
        <v>431</v>
      </c>
      <c r="C348" s="326">
        <v>6801</v>
      </c>
      <c r="D348" s="327">
        <v>5921</v>
      </c>
      <c r="E348" s="326">
        <v>5008</v>
      </c>
      <c r="F348" s="328">
        <v>73.599999999999994</v>
      </c>
      <c r="G348" s="328">
        <v>2.2000000000000002</v>
      </c>
      <c r="H348" s="328">
        <v>84.6</v>
      </c>
      <c r="I348" s="328">
        <v>1.9</v>
      </c>
      <c r="J348" s="327">
        <v>4638</v>
      </c>
      <c r="K348" s="328">
        <v>68.2</v>
      </c>
      <c r="L348" s="328">
        <v>2.2999999999999998</v>
      </c>
      <c r="M348" s="329">
        <v>78.3</v>
      </c>
      <c r="N348" s="328">
        <v>2.2000000000000002</v>
      </c>
      <c r="O348" s="330">
        <f t="shared" si="48"/>
        <v>81.099999999999994</v>
      </c>
      <c r="P348" s="311">
        <f t="shared" si="49"/>
        <v>0.73873085339168487</v>
      </c>
      <c r="Q348" s="360">
        <f t="shared" si="50"/>
        <v>0.91088884511921686</v>
      </c>
      <c r="R348" s="330">
        <f t="shared" si="45"/>
        <v>71.3</v>
      </c>
      <c r="S348" s="330">
        <f t="shared" si="46"/>
        <v>73.099999999999994</v>
      </c>
      <c r="T348" s="330">
        <f t="shared" si="47"/>
        <v>72.099999999999994</v>
      </c>
      <c r="U348" s="330">
        <f t="shared" si="51"/>
        <v>77.900000000000006</v>
      </c>
      <c r="V348" s="332">
        <f t="shared" si="52"/>
        <v>7.2269146608315071E-2</v>
      </c>
      <c r="W348" s="214" t="str">
        <f t="shared" si="53"/>
        <v>New Jersey</v>
      </c>
    </row>
    <row r="349" spans="1:23" x14ac:dyDescent="0.3">
      <c r="A349" s="325" t="s">
        <v>432</v>
      </c>
      <c r="B349" s="326" t="s">
        <v>433</v>
      </c>
      <c r="C349" s="326">
        <v>3281</v>
      </c>
      <c r="D349" s="327">
        <v>2814</v>
      </c>
      <c r="E349" s="326">
        <v>2366</v>
      </c>
      <c r="F349" s="328">
        <v>72.099999999999994</v>
      </c>
      <c r="G349" s="328">
        <v>3.2</v>
      </c>
      <c r="H349" s="328">
        <v>84.1</v>
      </c>
      <c r="I349" s="328">
        <v>2.8</v>
      </c>
      <c r="J349" s="327">
        <v>2193</v>
      </c>
      <c r="K349" s="328">
        <v>66.8</v>
      </c>
      <c r="L349" s="328">
        <v>3.4</v>
      </c>
      <c r="M349" s="329">
        <v>77.900000000000006</v>
      </c>
      <c r="N349" s="328">
        <v>3.2</v>
      </c>
      <c r="O349" s="330" t="str">
        <f t="shared" si="48"/>
        <v/>
      </c>
      <c r="P349" s="311" t="str">
        <f t="shared" si="49"/>
        <v/>
      </c>
      <c r="Q349" s="360" t="str">
        <f t="shared" si="50"/>
        <v/>
      </c>
      <c r="R349" s="330" t="str">
        <f t="shared" si="45"/>
        <v/>
      </c>
      <c r="S349" s="330" t="str">
        <f t="shared" si="46"/>
        <v/>
      </c>
      <c r="T349" s="330" t="str">
        <f t="shared" si="47"/>
        <v/>
      </c>
      <c r="U349" s="330" t="str">
        <f t="shared" si="51"/>
        <v/>
      </c>
      <c r="V349" s="332" t="str">
        <f t="shared" si="52"/>
        <v/>
      </c>
      <c r="W349" s="214" t="str">
        <f t="shared" si="53"/>
        <v/>
      </c>
    </row>
    <row r="350" spans="1:23" x14ac:dyDescent="0.3">
      <c r="A350" s="325" t="s">
        <v>432</v>
      </c>
      <c r="B350" s="326" t="s">
        <v>434</v>
      </c>
      <c r="C350" s="326">
        <v>3520</v>
      </c>
      <c r="D350" s="327">
        <v>3107</v>
      </c>
      <c r="E350" s="326">
        <v>2642</v>
      </c>
      <c r="F350" s="328">
        <v>75</v>
      </c>
      <c r="G350" s="328">
        <v>3</v>
      </c>
      <c r="H350" s="328">
        <v>85</v>
      </c>
      <c r="I350" s="328">
        <v>2.6</v>
      </c>
      <c r="J350" s="327">
        <v>2445</v>
      </c>
      <c r="K350" s="328">
        <v>69.5</v>
      </c>
      <c r="L350" s="328">
        <v>3.2</v>
      </c>
      <c r="M350" s="329">
        <v>78.7</v>
      </c>
      <c r="N350" s="328">
        <v>3</v>
      </c>
      <c r="O350" s="330" t="str">
        <f t="shared" si="48"/>
        <v/>
      </c>
      <c r="P350" s="311" t="str">
        <f t="shared" si="49"/>
        <v/>
      </c>
      <c r="Q350" s="360" t="str">
        <f t="shared" si="50"/>
        <v/>
      </c>
      <c r="R350" s="330" t="str">
        <f t="shared" si="45"/>
        <v/>
      </c>
      <c r="S350" s="330" t="str">
        <f t="shared" si="46"/>
        <v/>
      </c>
      <c r="T350" s="330" t="str">
        <f t="shared" si="47"/>
        <v/>
      </c>
      <c r="U350" s="330" t="str">
        <f t="shared" si="51"/>
        <v/>
      </c>
      <c r="V350" s="332" t="str">
        <f t="shared" si="52"/>
        <v/>
      </c>
      <c r="W350" s="214" t="str">
        <f t="shared" si="53"/>
        <v/>
      </c>
    </row>
    <row r="351" spans="1:23" x14ac:dyDescent="0.3">
      <c r="A351" s="325" t="s">
        <v>432</v>
      </c>
      <c r="B351" s="326" t="s">
        <v>435</v>
      </c>
      <c r="C351" s="326">
        <v>4900</v>
      </c>
      <c r="D351" s="327">
        <v>4462</v>
      </c>
      <c r="E351" s="326">
        <v>3826</v>
      </c>
      <c r="F351" s="328">
        <v>78.099999999999994</v>
      </c>
      <c r="G351" s="328">
        <v>2.4</v>
      </c>
      <c r="H351" s="328">
        <v>85.7</v>
      </c>
      <c r="I351" s="328">
        <v>2.1</v>
      </c>
      <c r="J351" s="327">
        <v>3543</v>
      </c>
      <c r="K351" s="328">
        <v>72.3</v>
      </c>
      <c r="L351" s="328">
        <v>2.6</v>
      </c>
      <c r="M351" s="329">
        <v>79.400000000000006</v>
      </c>
      <c r="N351" s="328">
        <v>2.5</v>
      </c>
      <c r="O351" s="330" t="str">
        <f t="shared" si="48"/>
        <v/>
      </c>
      <c r="P351" s="311" t="str">
        <f t="shared" si="49"/>
        <v/>
      </c>
      <c r="Q351" s="360" t="str">
        <f t="shared" si="50"/>
        <v/>
      </c>
      <c r="R351" s="330" t="str">
        <f t="shared" si="45"/>
        <v/>
      </c>
      <c r="S351" s="330" t="str">
        <f t="shared" si="46"/>
        <v/>
      </c>
      <c r="T351" s="330" t="str">
        <f t="shared" si="47"/>
        <v/>
      </c>
      <c r="U351" s="330" t="str">
        <f t="shared" si="51"/>
        <v/>
      </c>
      <c r="V351" s="332" t="str">
        <f t="shared" si="52"/>
        <v/>
      </c>
      <c r="W351" s="214" t="str">
        <f t="shared" si="53"/>
        <v/>
      </c>
    </row>
    <row r="352" spans="1:23" x14ac:dyDescent="0.3">
      <c r="A352" s="325" t="s">
        <v>432</v>
      </c>
      <c r="B352" s="326" t="s">
        <v>436</v>
      </c>
      <c r="C352" s="326">
        <v>3755</v>
      </c>
      <c r="D352" s="327">
        <v>3636</v>
      </c>
      <c r="E352" s="326">
        <v>3134</v>
      </c>
      <c r="F352" s="328">
        <v>83.5</v>
      </c>
      <c r="G352" s="328">
        <v>2.5</v>
      </c>
      <c r="H352" s="328">
        <v>86.2</v>
      </c>
      <c r="I352" s="328">
        <v>2.2999999999999998</v>
      </c>
      <c r="J352" s="327">
        <v>2950</v>
      </c>
      <c r="K352" s="328">
        <v>78.599999999999994</v>
      </c>
      <c r="L352" s="328">
        <v>2.7</v>
      </c>
      <c r="M352" s="329">
        <v>81.099999999999994</v>
      </c>
      <c r="N352" s="328">
        <v>2.7</v>
      </c>
      <c r="O352" s="330" t="str">
        <f t="shared" si="48"/>
        <v/>
      </c>
      <c r="P352" s="311" t="str">
        <f t="shared" si="49"/>
        <v/>
      </c>
      <c r="Q352" s="360" t="str">
        <f t="shared" si="50"/>
        <v/>
      </c>
      <c r="R352" s="330" t="str">
        <f t="shared" si="45"/>
        <v/>
      </c>
      <c r="S352" s="330" t="str">
        <f t="shared" si="46"/>
        <v/>
      </c>
      <c r="T352" s="330" t="str">
        <f t="shared" si="47"/>
        <v/>
      </c>
      <c r="U352" s="330" t="str">
        <f t="shared" si="51"/>
        <v/>
      </c>
      <c r="V352" s="332" t="str">
        <f t="shared" si="52"/>
        <v/>
      </c>
      <c r="W352" s="214" t="str">
        <f t="shared" si="53"/>
        <v/>
      </c>
    </row>
    <row r="353" spans="1:23" x14ac:dyDescent="0.3">
      <c r="A353" s="325" t="s">
        <v>432</v>
      </c>
      <c r="B353" s="326" t="s">
        <v>437</v>
      </c>
      <c r="C353" s="326">
        <v>994</v>
      </c>
      <c r="D353" s="327">
        <v>850</v>
      </c>
      <c r="E353" s="326">
        <v>658</v>
      </c>
      <c r="F353" s="328">
        <v>66.2</v>
      </c>
      <c r="G353" s="328">
        <v>5.9</v>
      </c>
      <c r="H353" s="328">
        <v>77.5</v>
      </c>
      <c r="I353" s="328">
        <v>5.6</v>
      </c>
      <c r="J353" s="327">
        <v>606</v>
      </c>
      <c r="K353" s="328">
        <v>60.9</v>
      </c>
      <c r="L353" s="328">
        <v>6.1</v>
      </c>
      <c r="M353" s="329">
        <v>71.3</v>
      </c>
      <c r="N353" s="328">
        <v>6.1</v>
      </c>
      <c r="O353" s="330" t="str">
        <f t="shared" si="48"/>
        <v/>
      </c>
      <c r="P353" s="311" t="str">
        <f t="shared" si="49"/>
        <v/>
      </c>
      <c r="Q353" s="360" t="str">
        <f t="shared" si="50"/>
        <v/>
      </c>
      <c r="R353" s="330" t="str">
        <f t="shared" si="45"/>
        <v/>
      </c>
      <c r="S353" s="330" t="str">
        <f t="shared" si="46"/>
        <v/>
      </c>
      <c r="T353" s="330" t="str">
        <f t="shared" si="47"/>
        <v/>
      </c>
      <c r="U353" s="330" t="str">
        <f t="shared" si="51"/>
        <v/>
      </c>
      <c r="V353" s="332" t="str">
        <f t="shared" si="52"/>
        <v/>
      </c>
      <c r="W353" s="214" t="str">
        <f t="shared" si="53"/>
        <v/>
      </c>
    </row>
    <row r="354" spans="1:23" x14ac:dyDescent="0.3">
      <c r="A354" s="325" t="s">
        <v>432</v>
      </c>
      <c r="B354" s="326" t="s">
        <v>438</v>
      </c>
      <c r="C354" s="326">
        <v>810</v>
      </c>
      <c r="D354" s="327">
        <v>524</v>
      </c>
      <c r="E354" s="326">
        <v>443</v>
      </c>
      <c r="F354" s="328">
        <v>54.7</v>
      </c>
      <c r="G354" s="328">
        <v>7.1</v>
      </c>
      <c r="H354" s="328">
        <v>84.5</v>
      </c>
      <c r="I354" s="328">
        <v>6.4</v>
      </c>
      <c r="J354" s="327">
        <v>408</v>
      </c>
      <c r="K354" s="328">
        <v>50.4</v>
      </c>
      <c r="L354" s="328">
        <v>7.1</v>
      </c>
      <c r="M354" s="329">
        <v>77.900000000000006</v>
      </c>
      <c r="N354" s="328">
        <v>7.3</v>
      </c>
      <c r="O354" s="330" t="str">
        <f t="shared" si="48"/>
        <v/>
      </c>
      <c r="P354" s="311" t="str">
        <f t="shared" si="49"/>
        <v/>
      </c>
      <c r="Q354" s="360" t="str">
        <f t="shared" si="50"/>
        <v/>
      </c>
      <c r="R354" s="330" t="str">
        <f t="shared" si="45"/>
        <v/>
      </c>
      <c r="S354" s="330" t="str">
        <f t="shared" si="46"/>
        <v/>
      </c>
      <c r="T354" s="330" t="str">
        <f t="shared" si="47"/>
        <v/>
      </c>
      <c r="U354" s="330" t="str">
        <f t="shared" si="51"/>
        <v/>
      </c>
      <c r="V354" s="332" t="str">
        <f t="shared" si="52"/>
        <v/>
      </c>
      <c r="W354" s="214" t="str">
        <f t="shared" si="53"/>
        <v/>
      </c>
    </row>
    <row r="355" spans="1:23" x14ac:dyDescent="0.3">
      <c r="A355" s="325" t="s">
        <v>432</v>
      </c>
      <c r="B355" s="326" t="s">
        <v>439</v>
      </c>
      <c r="C355" s="326">
        <v>1347</v>
      </c>
      <c r="D355" s="327">
        <v>996</v>
      </c>
      <c r="E355" s="326">
        <v>817</v>
      </c>
      <c r="F355" s="328">
        <v>60.7</v>
      </c>
      <c r="G355" s="328">
        <v>5.7</v>
      </c>
      <c r="H355" s="328">
        <v>82</v>
      </c>
      <c r="I355" s="328">
        <v>5.2</v>
      </c>
      <c r="J355" s="327">
        <v>719</v>
      </c>
      <c r="K355" s="328">
        <v>53.4</v>
      </c>
      <c r="L355" s="328">
        <v>5.8</v>
      </c>
      <c r="M355" s="329">
        <v>72.099999999999994</v>
      </c>
      <c r="N355" s="328">
        <v>6.1</v>
      </c>
      <c r="O355" s="330" t="str">
        <f t="shared" si="48"/>
        <v/>
      </c>
      <c r="P355" s="311" t="str">
        <f t="shared" si="49"/>
        <v/>
      </c>
      <c r="Q355" s="360" t="str">
        <f t="shared" si="50"/>
        <v/>
      </c>
      <c r="R355" s="330" t="str">
        <f t="shared" si="45"/>
        <v/>
      </c>
      <c r="S355" s="330" t="str">
        <f t="shared" si="46"/>
        <v/>
      </c>
      <c r="T355" s="330" t="str">
        <f t="shared" si="47"/>
        <v/>
      </c>
      <c r="U355" s="330" t="str">
        <f t="shared" si="51"/>
        <v/>
      </c>
      <c r="V355" s="332" t="str">
        <f t="shared" si="52"/>
        <v/>
      </c>
      <c r="W355" s="214" t="str">
        <f t="shared" si="53"/>
        <v/>
      </c>
    </row>
    <row r="356" spans="1:23" x14ac:dyDescent="0.3">
      <c r="A356" s="325" t="s">
        <v>432</v>
      </c>
      <c r="B356" s="326" t="s">
        <v>440</v>
      </c>
      <c r="C356" s="326">
        <v>4971</v>
      </c>
      <c r="D356" s="327">
        <v>4520</v>
      </c>
      <c r="E356" s="326">
        <v>3884</v>
      </c>
      <c r="F356" s="328">
        <v>78.099999999999994</v>
      </c>
      <c r="G356" s="328">
        <v>2.4</v>
      </c>
      <c r="H356" s="328">
        <v>85.9</v>
      </c>
      <c r="I356" s="328">
        <v>2.1</v>
      </c>
      <c r="J356" s="327">
        <v>3602</v>
      </c>
      <c r="K356" s="328">
        <v>72.5</v>
      </c>
      <c r="L356" s="328">
        <v>2.6</v>
      </c>
      <c r="M356" s="329">
        <v>79.7</v>
      </c>
      <c r="N356" s="328">
        <v>2.5</v>
      </c>
      <c r="O356" s="330" t="str">
        <f t="shared" si="48"/>
        <v/>
      </c>
      <c r="P356" s="311" t="str">
        <f t="shared" si="49"/>
        <v/>
      </c>
      <c r="Q356" s="360" t="str">
        <f t="shared" si="50"/>
        <v/>
      </c>
      <c r="R356" s="330" t="str">
        <f t="shared" si="45"/>
        <v/>
      </c>
      <c r="S356" s="330" t="str">
        <f t="shared" si="46"/>
        <v/>
      </c>
      <c r="T356" s="330" t="str">
        <f t="shared" si="47"/>
        <v/>
      </c>
      <c r="U356" s="330" t="str">
        <f t="shared" si="51"/>
        <v/>
      </c>
      <c r="V356" s="332" t="str">
        <f t="shared" si="52"/>
        <v/>
      </c>
      <c r="W356" s="214" t="str">
        <f t="shared" si="53"/>
        <v/>
      </c>
    </row>
    <row r="357" spans="1:23" x14ac:dyDescent="0.3">
      <c r="A357" s="325" t="s">
        <v>432</v>
      </c>
      <c r="B357" s="326" t="s">
        <v>441</v>
      </c>
      <c r="C357" s="326">
        <v>1064</v>
      </c>
      <c r="D357" s="327">
        <v>907</v>
      </c>
      <c r="E357" s="326">
        <v>716</v>
      </c>
      <c r="F357" s="328">
        <v>67.2</v>
      </c>
      <c r="G357" s="328">
        <v>5.6</v>
      </c>
      <c r="H357" s="328">
        <v>78.900000000000006</v>
      </c>
      <c r="I357" s="328">
        <v>5.3</v>
      </c>
      <c r="J357" s="327">
        <v>663</v>
      </c>
      <c r="K357" s="328">
        <v>62.3</v>
      </c>
      <c r="L357" s="328">
        <v>5.8</v>
      </c>
      <c r="M357" s="329">
        <v>73.099999999999994</v>
      </c>
      <c r="N357" s="328">
        <v>5.8</v>
      </c>
      <c r="O357" s="330" t="str">
        <f t="shared" si="48"/>
        <v/>
      </c>
      <c r="P357" s="311" t="str">
        <f t="shared" si="49"/>
        <v/>
      </c>
      <c r="Q357" s="360" t="str">
        <f t="shared" si="50"/>
        <v/>
      </c>
      <c r="R357" s="330" t="str">
        <f t="shared" si="45"/>
        <v/>
      </c>
      <c r="S357" s="330" t="str">
        <f t="shared" si="46"/>
        <v/>
      </c>
      <c r="T357" s="330" t="str">
        <f t="shared" si="47"/>
        <v/>
      </c>
      <c r="U357" s="330" t="str">
        <f t="shared" si="51"/>
        <v/>
      </c>
      <c r="V357" s="332" t="str">
        <f t="shared" si="52"/>
        <v/>
      </c>
      <c r="W357" s="214" t="str">
        <f t="shared" si="53"/>
        <v/>
      </c>
    </row>
    <row r="358" spans="1:23" x14ac:dyDescent="0.3">
      <c r="A358" s="325" t="s">
        <v>432</v>
      </c>
      <c r="B358" s="326" t="s">
        <v>442</v>
      </c>
      <c r="C358" s="326">
        <v>816</v>
      </c>
      <c r="D358" s="327">
        <v>530</v>
      </c>
      <c r="E358" s="326">
        <v>449</v>
      </c>
      <c r="F358" s="328">
        <v>55.1</v>
      </c>
      <c r="G358" s="328">
        <v>7</v>
      </c>
      <c r="H358" s="328">
        <v>84.7</v>
      </c>
      <c r="I358" s="328">
        <v>6.3</v>
      </c>
      <c r="J358" s="327">
        <v>414</v>
      </c>
      <c r="K358" s="328">
        <v>50.8</v>
      </c>
      <c r="L358" s="328">
        <v>7.1</v>
      </c>
      <c r="M358" s="329">
        <v>78.099999999999994</v>
      </c>
      <c r="N358" s="328">
        <v>7.3</v>
      </c>
      <c r="O358" s="330" t="str">
        <f t="shared" si="48"/>
        <v/>
      </c>
      <c r="P358" s="311" t="str">
        <f t="shared" si="49"/>
        <v/>
      </c>
      <c r="Q358" s="360" t="str">
        <f t="shared" si="50"/>
        <v/>
      </c>
      <c r="R358" s="330" t="str">
        <f t="shared" si="45"/>
        <v/>
      </c>
      <c r="S358" s="330" t="str">
        <f t="shared" si="46"/>
        <v/>
      </c>
      <c r="T358" s="330" t="str">
        <f t="shared" si="47"/>
        <v/>
      </c>
      <c r="U358" s="330" t="str">
        <f t="shared" si="51"/>
        <v/>
      </c>
      <c r="V358" s="332" t="str">
        <f t="shared" si="52"/>
        <v/>
      </c>
      <c r="W358" s="214" t="str">
        <f t="shared" si="53"/>
        <v/>
      </c>
    </row>
    <row r="359" spans="1:23" x14ac:dyDescent="0.3">
      <c r="A359" s="325" t="s">
        <v>476</v>
      </c>
      <c r="B359" s="326" t="s">
        <v>431</v>
      </c>
      <c r="C359" s="326">
        <v>1610</v>
      </c>
      <c r="D359" s="327">
        <v>1498</v>
      </c>
      <c r="E359" s="326">
        <v>1028</v>
      </c>
      <c r="F359" s="328">
        <v>63.9</v>
      </c>
      <c r="G359" s="328">
        <v>3</v>
      </c>
      <c r="H359" s="328">
        <v>68.599999999999994</v>
      </c>
      <c r="I359" s="328">
        <v>3</v>
      </c>
      <c r="J359" s="327">
        <v>938</v>
      </c>
      <c r="K359" s="328">
        <v>58.3</v>
      </c>
      <c r="L359" s="328">
        <v>3.1</v>
      </c>
      <c r="M359" s="329">
        <v>62.6</v>
      </c>
      <c r="N359" s="328">
        <v>3.2</v>
      </c>
      <c r="O359" s="330">
        <f t="shared" si="48"/>
        <v>73.099999999999994</v>
      </c>
      <c r="P359" s="311">
        <f t="shared" si="49"/>
        <v>0.52311756935270803</v>
      </c>
      <c r="Q359" s="360">
        <f t="shared" si="50"/>
        <v>0.71561910992162525</v>
      </c>
      <c r="R359" s="330" t="str">
        <f t="shared" si="45"/>
        <v>B</v>
      </c>
      <c r="S359" s="330" t="str">
        <f t="shared" si="46"/>
        <v>B</v>
      </c>
      <c r="T359" s="330">
        <f t="shared" si="47"/>
        <v>53.8</v>
      </c>
      <c r="U359" s="330" t="str">
        <f t="shared" si="51"/>
        <v>B</v>
      </c>
      <c r="V359" s="332">
        <f t="shared" si="52"/>
        <v>0.20788243064729195</v>
      </c>
      <c r="W359" s="214" t="str">
        <f t="shared" si="53"/>
        <v>New Mexico</v>
      </c>
    </row>
    <row r="360" spans="1:23" x14ac:dyDescent="0.3">
      <c r="A360" s="325" t="s">
        <v>432</v>
      </c>
      <c r="B360" s="326" t="s">
        <v>433</v>
      </c>
      <c r="C360" s="326">
        <v>784</v>
      </c>
      <c r="D360" s="327">
        <v>732</v>
      </c>
      <c r="E360" s="326">
        <v>495</v>
      </c>
      <c r="F360" s="328">
        <v>63.1</v>
      </c>
      <c r="G360" s="328">
        <v>4.4000000000000004</v>
      </c>
      <c r="H360" s="328">
        <v>67.599999999999994</v>
      </c>
      <c r="I360" s="328">
        <v>4.4000000000000004</v>
      </c>
      <c r="J360" s="327">
        <v>450</v>
      </c>
      <c r="K360" s="328">
        <v>57.4</v>
      </c>
      <c r="L360" s="328">
        <v>4.5</v>
      </c>
      <c r="M360" s="329">
        <v>61.4</v>
      </c>
      <c r="N360" s="328">
        <v>4.5999999999999996</v>
      </c>
      <c r="O360" s="330" t="str">
        <f t="shared" si="48"/>
        <v/>
      </c>
      <c r="P360" s="311" t="str">
        <f t="shared" si="49"/>
        <v/>
      </c>
      <c r="Q360" s="360" t="str">
        <f t="shared" si="50"/>
        <v/>
      </c>
      <c r="R360" s="330" t="str">
        <f t="shared" si="45"/>
        <v/>
      </c>
      <c r="S360" s="330" t="str">
        <f t="shared" si="46"/>
        <v/>
      </c>
      <c r="T360" s="330" t="str">
        <f t="shared" si="47"/>
        <v/>
      </c>
      <c r="U360" s="330" t="str">
        <f t="shared" si="51"/>
        <v/>
      </c>
      <c r="V360" s="332" t="str">
        <f t="shared" si="52"/>
        <v/>
      </c>
      <c r="W360" s="214" t="str">
        <f t="shared" si="53"/>
        <v/>
      </c>
    </row>
    <row r="361" spans="1:23" x14ac:dyDescent="0.3">
      <c r="A361" s="325" t="s">
        <v>432</v>
      </c>
      <c r="B361" s="326" t="s">
        <v>434</v>
      </c>
      <c r="C361" s="326">
        <v>826</v>
      </c>
      <c r="D361" s="327">
        <v>766</v>
      </c>
      <c r="E361" s="326">
        <v>533</v>
      </c>
      <c r="F361" s="328">
        <v>64.5</v>
      </c>
      <c r="G361" s="328">
        <v>4.2</v>
      </c>
      <c r="H361" s="328">
        <v>69.5</v>
      </c>
      <c r="I361" s="328">
        <v>4.2</v>
      </c>
      <c r="J361" s="327">
        <v>488</v>
      </c>
      <c r="K361" s="328">
        <v>59.2</v>
      </c>
      <c r="L361" s="328">
        <v>4.3</v>
      </c>
      <c r="M361" s="329">
        <v>63.7</v>
      </c>
      <c r="N361" s="328">
        <v>4.4000000000000004</v>
      </c>
      <c r="O361" s="330" t="str">
        <f t="shared" si="48"/>
        <v/>
      </c>
      <c r="P361" s="311" t="str">
        <f t="shared" si="49"/>
        <v/>
      </c>
      <c r="Q361" s="360" t="str">
        <f t="shared" si="50"/>
        <v/>
      </c>
      <c r="R361" s="330" t="str">
        <f t="shared" si="45"/>
        <v/>
      </c>
      <c r="S361" s="330" t="str">
        <f t="shared" si="46"/>
        <v/>
      </c>
      <c r="T361" s="330" t="str">
        <f t="shared" si="47"/>
        <v/>
      </c>
      <c r="U361" s="330" t="str">
        <f t="shared" si="51"/>
        <v/>
      </c>
      <c r="V361" s="332" t="str">
        <f t="shared" si="52"/>
        <v/>
      </c>
      <c r="W361" s="214" t="str">
        <f t="shared" si="53"/>
        <v/>
      </c>
    </row>
    <row r="362" spans="1:23" x14ac:dyDescent="0.3">
      <c r="A362" s="325" t="s">
        <v>432</v>
      </c>
      <c r="B362" s="326" t="s">
        <v>435</v>
      </c>
      <c r="C362" s="326">
        <v>1340</v>
      </c>
      <c r="D362" s="327">
        <v>1249</v>
      </c>
      <c r="E362" s="326">
        <v>881</v>
      </c>
      <c r="F362" s="328">
        <v>65.7</v>
      </c>
      <c r="G362" s="328">
        <v>3.3</v>
      </c>
      <c r="H362" s="328">
        <v>70.5</v>
      </c>
      <c r="I362" s="328">
        <v>3.3</v>
      </c>
      <c r="J362" s="327">
        <v>812</v>
      </c>
      <c r="K362" s="328">
        <v>60.6</v>
      </c>
      <c r="L362" s="328">
        <v>3.4</v>
      </c>
      <c r="M362" s="329">
        <v>65</v>
      </c>
      <c r="N362" s="328">
        <v>3.4</v>
      </c>
      <c r="O362" s="330" t="str">
        <f t="shared" si="48"/>
        <v/>
      </c>
      <c r="P362" s="311" t="str">
        <f t="shared" si="49"/>
        <v/>
      </c>
      <c r="Q362" s="360" t="str">
        <f t="shared" si="50"/>
        <v/>
      </c>
      <c r="R362" s="330" t="str">
        <f t="shared" si="45"/>
        <v/>
      </c>
      <c r="S362" s="330" t="str">
        <f t="shared" si="46"/>
        <v/>
      </c>
      <c r="T362" s="330" t="str">
        <f t="shared" si="47"/>
        <v/>
      </c>
      <c r="U362" s="330" t="str">
        <f t="shared" si="51"/>
        <v/>
      </c>
      <c r="V362" s="332" t="str">
        <f t="shared" si="52"/>
        <v/>
      </c>
      <c r="W362" s="214" t="str">
        <f t="shared" si="53"/>
        <v/>
      </c>
    </row>
    <row r="363" spans="1:23" x14ac:dyDescent="0.3">
      <c r="A363" s="325" t="s">
        <v>432</v>
      </c>
      <c r="B363" s="326" t="s">
        <v>436</v>
      </c>
      <c r="C363" s="326">
        <v>745</v>
      </c>
      <c r="D363" s="327">
        <v>741</v>
      </c>
      <c r="E363" s="326">
        <v>578</v>
      </c>
      <c r="F363" s="328">
        <v>77.5</v>
      </c>
      <c r="G363" s="328">
        <v>3.9</v>
      </c>
      <c r="H363" s="328">
        <v>78</v>
      </c>
      <c r="I363" s="328">
        <v>3.9</v>
      </c>
      <c r="J363" s="327">
        <v>542</v>
      </c>
      <c r="K363" s="328">
        <v>72.7</v>
      </c>
      <c r="L363" s="328">
        <v>4.0999999999999996</v>
      </c>
      <c r="M363" s="329">
        <v>73.099999999999994</v>
      </c>
      <c r="N363" s="328">
        <v>4.0999999999999996</v>
      </c>
      <c r="O363" s="330" t="str">
        <f t="shared" si="48"/>
        <v/>
      </c>
      <c r="P363" s="311" t="str">
        <f t="shared" si="49"/>
        <v/>
      </c>
      <c r="Q363" s="360" t="str">
        <f t="shared" si="50"/>
        <v/>
      </c>
      <c r="R363" s="330" t="str">
        <f t="shared" si="45"/>
        <v/>
      </c>
      <c r="S363" s="330" t="str">
        <f t="shared" si="46"/>
        <v/>
      </c>
      <c r="T363" s="330" t="str">
        <f t="shared" si="47"/>
        <v/>
      </c>
      <c r="U363" s="330" t="str">
        <f t="shared" si="51"/>
        <v/>
      </c>
      <c r="V363" s="332" t="str">
        <f t="shared" si="52"/>
        <v/>
      </c>
      <c r="W363" s="214" t="str">
        <f t="shared" si="53"/>
        <v/>
      </c>
    </row>
    <row r="364" spans="1:23" x14ac:dyDescent="0.3">
      <c r="A364" s="325" t="s">
        <v>432</v>
      </c>
      <c r="B364" s="326" t="s">
        <v>437</v>
      </c>
      <c r="C364" s="326">
        <v>34</v>
      </c>
      <c r="D364" s="327">
        <v>32</v>
      </c>
      <c r="E364" s="326">
        <v>24</v>
      </c>
      <c r="F364" s="333" t="s">
        <v>444</v>
      </c>
      <c r="G364" s="333" t="s">
        <v>444</v>
      </c>
      <c r="H364" s="333" t="s">
        <v>444</v>
      </c>
      <c r="I364" s="333" t="s">
        <v>444</v>
      </c>
      <c r="J364" s="327">
        <v>21</v>
      </c>
      <c r="K364" s="333" t="s">
        <v>444</v>
      </c>
      <c r="L364" s="333" t="s">
        <v>444</v>
      </c>
      <c r="M364" s="334" t="s">
        <v>444</v>
      </c>
      <c r="N364" s="333" t="s">
        <v>444</v>
      </c>
      <c r="O364" s="330" t="str">
        <f t="shared" si="48"/>
        <v/>
      </c>
      <c r="P364" s="311" t="str">
        <f t="shared" si="49"/>
        <v/>
      </c>
      <c r="Q364" s="360" t="str">
        <f t="shared" si="50"/>
        <v/>
      </c>
      <c r="R364" s="330" t="str">
        <f t="shared" si="45"/>
        <v/>
      </c>
      <c r="S364" s="330" t="str">
        <f t="shared" si="46"/>
        <v/>
      </c>
      <c r="T364" s="330" t="str">
        <f t="shared" si="47"/>
        <v/>
      </c>
      <c r="U364" s="330" t="str">
        <f t="shared" si="51"/>
        <v/>
      </c>
      <c r="V364" s="332" t="str">
        <f t="shared" si="52"/>
        <v/>
      </c>
      <c r="W364" s="214" t="str">
        <f t="shared" si="53"/>
        <v/>
      </c>
    </row>
    <row r="365" spans="1:23" x14ac:dyDescent="0.3">
      <c r="A365" s="325" t="s">
        <v>432</v>
      </c>
      <c r="B365" s="326" t="s">
        <v>438</v>
      </c>
      <c r="C365" s="326">
        <v>28</v>
      </c>
      <c r="D365" s="327">
        <v>15</v>
      </c>
      <c r="E365" s="326">
        <v>12</v>
      </c>
      <c r="F365" s="333" t="s">
        <v>444</v>
      </c>
      <c r="G365" s="333" t="s">
        <v>444</v>
      </c>
      <c r="H365" s="333" t="s">
        <v>444</v>
      </c>
      <c r="I365" s="333" t="s">
        <v>444</v>
      </c>
      <c r="J365" s="327">
        <v>12</v>
      </c>
      <c r="K365" s="333" t="s">
        <v>444</v>
      </c>
      <c r="L365" s="333" t="s">
        <v>444</v>
      </c>
      <c r="M365" s="334" t="s">
        <v>444</v>
      </c>
      <c r="N365" s="333" t="s">
        <v>444</v>
      </c>
      <c r="O365" s="330" t="str">
        <f t="shared" si="48"/>
        <v/>
      </c>
      <c r="P365" s="311" t="str">
        <f t="shared" si="49"/>
        <v/>
      </c>
      <c r="Q365" s="360" t="str">
        <f t="shared" si="50"/>
        <v/>
      </c>
      <c r="R365" s="330" t="str">
        <f t="shared" si="45"/>
        <v/>
      </c>
      <c r="S365" s="330" t="str">
        <f t="shared" si="46"/>
        <v/>
      </c>
      <c r="T365" s="330" t="str">
        <f t="shared" si="47"/>
        <v/>
      </c>
      <c r="U365" s="330" t="str">
        <f t="shared" si="51"/>
        <v/>
      </c>
      <c r="V365" s="332" t="str">
        <f t="shared" si="52"/>
        <v/>
      </c>
      <c r="W365" s="214" t="str">
        <f t="shared" si="53"/>
        <v/>
      </c>
    </row>
    <row r="366" spans="1:23" x14ac:dyDescent="0.3">
      <c r="A366" s="325" t="s">
        <v>432</v>
      </c>
      <c r="B366" s="326" t="s">
        <v>439</v>
      </c>
      <c r="C366" s="326">
        <v>636</v>
      </c>
      <c r="D366" s="327">
        <v>539</v>
      </c>
      <c r="E366" s="326">
        <v>323</v>
      </c>
      <c r="F366" s="328">
        <v>50.7</v>
      </c>
      <c r="G366" s="328">
        <v>5.3</v>
      </c>
      <c r="H366" s="328">
        <v>59.9</v>
      </c>
      <c r="I366" s="328">
        <v>5.6</v>
      </c>
      <c r="J366" s="327">
        <v>290</v>
      </c>
      <c r="K366" s="328">
        <v>45.6</v>
      </c>
      <c r="L366" s="328">
        <v>5.2</v>
      </c>
      <c r="M366" s="329">
        <v>53.8</v>
      </c>
      <c r="N366" s="328">
        <v>5.7</v>
      </c>
      <c r="O366" s="330" t="str">
        <f t="shared" si="48"/>
        <v/>
      </c>
      <c r="P366" s="311" t="str">
        <f t="shared" si="49"/>
        <v/>
      </c>
      <c r="Q366" s="360" t="str">
        <f t="shared" si="50"/>
        <v/>
      </c>
      <c r="R366" s="330" t="str">
        <f t="shared" si="45"/>
        <v/>
      </c>
      <c r="S366" s="330" t="str">
        <f t="shared" si="46"/>
        <v/>
      </c>
      <c r="T366" s="330" t="str">
        <f t="shared" si="47"/>
        <v/>
      </c>
      <c r="U366" s="330" t="str">
        <f t="shared" si="51"/>
        <v/>
      </c>
      <c r="V366" s="332" t="str">
        <f t="shared" si="52"/>
        <v/>
      </c>
      <c r="W366" s="214" t="str">
        <f t="shared" si="53"/>
        <v/>
      </c>
    </row>
    <row r="367" spans="1:23" x14ac:dyDescent="0.3">
      <c r="A367" s="325" t="s">
        <v>432</v>
      </c>
      <c r="B367" s="326" t="s">
        <v>440</v>
      </c>
      <c r="C367" s="326">
        <v>1384</v>
      </c>
      <c r="D367" s="327">
        <v>1288</v>
      </c>
      <c r="E367" s="326">
        <v>911</v>
      </c>
      <c r="F367" s="328">
        <v>65.8</v>
      </c>
      <c r="G367" s="328">
        <v>3.2</v>
      </c>
      <c r="H367" s="328">
        <v>70.7</v>
      </c>
      <c r="I367" s="328">
        <v>3.2</v>
      </c>
      <c r="J367" s="327">
        <v>840</v>
      </c>
      <c r="K367" s="328">
        <v>60.7</v>
      </c>
      <c r="L367" s="328">
        <v>3.3</v>
      </c>
      <c r="M367" s="329">
        <v>65.2</v>
      </c>
      <c r="N367" s="328">
        <v>3.4</v>
      </c>
      <c r="O367" s="330" t="str">
        <f t="shared" si="48"/>
        <v/>
      </c>
      <c r="P367" s="311" t="str">
        <f t="shared" si="49"/>
        <v/>
      </c>
      <c r="Q367" s="360" t="str">
        <f t="shared" si="50"/>
        <v/>
      </c>
      <c r="R367" s="330" t="str">
        <f t="shared" si="45"/>
        <v/>
      </c>
      <c r="S367" s="330" t="str">
        <f t="shared" si="46"/>
        <v/>
      </c>
      <c r="T367" s="330" t="str">
        <f t="shared" si="47"/>
        <v/>
      </c>
      <c r="U367" s="330" t="str">
        <f t="shared" si="51"/>
        <v/>
      </c>
      <c r="V367" s="332" t="str">
        <f t="shared" si="52"/>
        <v/>
      </c>
      <c r="W367" s="214" t="str">
        <f t="shared" si="53"/>
        <v/>
      </c>
    </row>
    <row r="368" spans="1:23" x14ac:dyDescent="0.3">
      <c r="A368" s="325" t="s">
        <v>432</v>
      </c>
      <c r="B368" s="326" t="s">
        <v>441</v>
      </c>
      <c r="C368" s="326">
        <v>46</v>
      </c>
      <c r="D368" s="327">
        <v>44</v>
      </c>
      <c r="E368" s="326">
        <v>34</v>
      </c>
      <c r="F368" s="333" t="s">
        <v>444</v>
      </c>
      <c r="G368" s="333" t="s">
        <v>444</v>
      </c>
      <c r="H368" s="333" t="s">
        <v>444</v>
      </c>
      <c r="I368" s="333" t="s">
        <v>444</v>
      </c>
      <c r="J368" s="327">
        <v>29</v>
      </c>
      <c r="K368" s="333" t="s">
        <v>444</v>
      </c>
      <c r="L368" s="333" t="s">
        <v>444</v>
      </c>
      <c r="M368" s="334" t="s">
        <v>444</v>
      </c>
      <c r="N368" s="333" t="s">
        <v>444</v>
      </c>
      <c r="O368" s="330" t="str">
        <f t="shared" si="48"/>
        <v/>
      </c>
      <c r="P368" s="311" t="str">
        <f t="shared" si="49"/>
        <v/>
      </c>
      <c r="Q368" s="360" t="str">
        <f t="shared" si="50"/>
        <v/>
      </c>
      <c r="R368" s="330" t="str">
        <f t="shared" si="45"/>
        <v/>
      </c>
      <c r="S368" s="330" t="str">
        <f t="shared" si="46"/>
        <v/>
      </c>
      <c r="T368" s="330" t="str">
        <f t="shared" si="47"/>
        <v/>
      </c>
      <c r="U368" s="330" t="str">
        <f t="shared" si="51"/>
        <v/>
      </c>
      <c r="V368" s="332" t="str">
        <f t="shared" si="52"/>
        <v/>
      </c>
      <c r="W368" s="214" t="str">
        <f t="shared" si="53"/>
        <v/>
      </c>
    </row>
    <row r="369" spans="1:23" x14ac:dyDescent="0.3">
      <c r="A369" s="325" t="s">
        <v>432</v>
      </c>
      <c r="B369" s="326" t="s">
        <v>442</v>
      </c>
      <c r="C369" s="326">
        <v>38</v>
      </c>
      <c r="D369" s="327">
        <v>25</v>
      </c>
      <c r="E369" s="326">
        <v>22</v>
      </c>
      <c r="F369" s="333" t="s">
        <v>444</v>
      </c>
      <c r="G369" s="333" t="s">
        <v>444</v>
      </c>
      <c r="H369" s="333" t="s">
        <v>444</v>
      </c>
      <c r="I369" s="333" t="s">
        <v>444</v>
      </c>
      <c r="J369" s="327">
        <v>22</v>
      </c>
      <c r="K369" s="333" t="s">
        <v>444</v>
      </c>
      <c r="L369" s="333" t="s">
        <v>444</v>
      </c>
      <c r="M369" s="334" t="s">
        <v>444</v>
      </c>
      <c r="N369" s="333" t="s">
        <v>444</v>
      </c>
      <c r="O369" s="330" t="str">
        <f t="shared" si="48"/>
        <v/>
      </c>
      <c r="P369" s="311" t="str">
        <f t="shared" si="49"/>
        <v/>
      </c>
      <c r="Q369" s="360" t="str">
        <f t="shared" si="50"/>
        <v/>
      </c>
      <c r="R369" s="330" t="str">
        <f t="shared" si="45"/>
        <v/>
      </c>
      <c r="S369" s="330" t="str">
        <f t="shared" si="46"/>
        <v/>
      </c>
      <c r="T369" s="330" t="str">
        <f t="shared" si="47"/>
        <v/>
      </c>
      <c r="U369" s="330" t="str">
        <f t="shared" si="51"/>
        <v/>
      </c>
      <c r="V369" s="332" t="str">
        <f t="shared" si="52"/>
        <v/>
      </c>
      <c r="W369" s="214" t="str">
        <f t="shared" si="53"/>
        <v/>
      </c>
    </row>
    <row r="370" spans="1:23" x14ac:dyDescent="0.3">
      <c r="A370" s="325" t="s">
        <v>477</v>
      </c>
      <c r="B370" s="326" t="s">
        <v>431</v>
      </c>
      <c r="C370" s="326">
        <v>15105</v>
      </c>
      <c r="D370" s="327">
        <v>13298</v>
      </c>
      <c r="E370" s="326">
        <v>9370</v>
      </c>
      <c r="F370" s="328">
        <v>62</v>
      </c>
      <c r="G370" s="328">
        <v>1.6</v>
      </c>
      <c r="H370" s="328">
        <v>70.5</v>
      </c>
      <c r="I370" s="328">
        <v>1.7</v>
      </c>
      <c r="J370" s="327">
        <v>8609</v>
      </c>
      <c r="K370" s="328">
        <v>57</v>
      </c>
      <c r="L370" s="328">
        <v>1.7</v>
      </c>
      <c r="M370" s="329">
        <v>64.7</v>
      </c>
      <c r="N370" s="328">
        <v>1.7</v>
      </c>
      <c r="O370" s="330">
        <f t="shared" si="48"/>
        <v>69</v>
      </c>
      <c r="P370" s="311">
        <f t="shared" si="49"/>
        <v>0.57449827691060207</v>
      </c>
      <c r="Q370" s="360">
        <f t="shared" si="50"/>
        <v>0.83260619842116246</v>
      </c>
      <c r="R370" s="330">
        <f t="shared" si="45"/>
        <v>62.7</v>
      </c>
      <c r="S370" s="330">
        <f t="shared" si="46"/>
        <v>61.8</v>
      </c>
      <c r="T370" s="330">
        <f t="shared" si="47"/>
        <v>54.9</v>
      </c>
      <c r="U370" s="330">
        <f t="shared" si="51"/>
        <v>51.9</v>
      </c>
      <c r="V370" s="332">
        <f t="shared" si="52"/>
        <v>0.11550172308939799</v>
      </c>
      <c r="W370" s="214" t="str">
        <f t="shared" si="53"/>
        <v>New York</v>
      </c>
    </row>
    <row r="371" spans="1:23" x14ac:dyDescent="0.3">
      <c r="A371" s="325" t="s">
        <v>432</v>
      </c>
      <c r="B371" s="326" t="s">
        <v>433</v>
      </c>
      <c r="C371" s="326">
        <v>7164</v>
      </c>
      <c r="D371" s="327">
        <v>6216</v>
      </c>
      <c r="E371" s="326">
        <v>4309</v>
      </c>
      <c r="F371" s="328">
        <v>60.1</v>
      </c>
      <c r="G371" s="328">
        <v>2.4</v>
      </c>
      <c r="H371" s="328">
        <v>69.3</v>
      </c>
      <c r="I371" s="328">
        <v>2.4</v>
      </c>
      <c r="J371" s="327">
        <v>3936</v>
      </c>
      <c r="K371" s="328">
        <v>54.9</v>
      </c>
      <c r="L371" s="328">
        <v>2.5</v>
      </c>
      <c r="M371" s="329">
        <v>63.3</v>
      </c>
      <c r="N371" s="328">
        <v>2.6</v>
      </c>
      <c r="O371" s="330" t="str">
        <f t="shared" si="48"/>
        <v/>
      </c>
      <c r="P371" s="311" t="str">
        <f t="shared" si="49"/>
        <v/>
      </c>
      <c r="Q371" s="360" t="str">
        <f t="shared" si="50"/>
        <v/>
      </c>
      <c r="R371" s="330" t="str">
        <f t="shared" si="45"/>
        <v/>
      </c>
      <c r="S371" s="330" t="str">
        <f t="shared" si="46"/>
        <v/>
      </c>
      <c r="T371" s="330" t="str">
        <f t="shared" si="47"/>
        <v/>
      </c>
      <c r="U371" s="330" t="str">
        <f t="shared" si="51"/>
        <v/>
      </c>
      <c r="V371" s="332" t="str">
        <f t="shared" si="52"/>
        <v/>
      </c>
      <c r="W371" s="214" t="str">
        <f t="shared" si="53"/>
        <v/>
      </c>
    </row>
    <row r="372" spans="1:23" x14ac:dyDescent="0.3">
      <c r="A372" s="325" t="s">
        <v>432</v>
      </c>
      <c r="B372" s="326" t="s">
        <v>434</v>
      </c>
      <c r="C372" s="326">
        <v>7941</v>
      </c>
      <c r="D372" s="327">
        <v>7082</v>
      </c>
      <c r="E372" s="326">
        <v>5061</v>
      </c>
      <c r="F372" s="328">
        <v>63.7</v>
      </c>
      <c r="G372" s="328">
        <v>2.2999999999999998</v>
      </c>
      <c r="H372" s="328">
        <v>71.5</v>
      </c>
      <c r="I372" s="328">
        <v>2.2000000000000002</v>
      </c>
      <c r="J372" s="327">
        <v>4673</v>
      </c>
      <c r="K372" s="328">
        <v>58.8</v>
      </c>
      <c r="L372" s="328">
        <v>2.2999999999999998</v>
      </c>
      <c r="M372" s="329">
        <v>66</v>
      </c>
      <c r="N372" s="328">
        <v>2.2999999999999998</v>
      </c>
      <c r="O372" s="330" t="str">
        <f t="shared" si="48"/>
        <v/>
      </c>
      <c r="P372" s="311" t="str">
        <f t="shared" si="49"/>
        <v/>
      </c>
      <c r="Q372" s="360" t="str">
        <f t="shared" si="50"/>
        <v/>
      </c>
      <c r="R372" s="330" t="str">
        <f t="shared" si="45"/>
        <v/>
      </c>
      <c r="S372" s="330" t="str">
        <f t="shared" si="46"/>
        <v/>
      </c>
      <c r="T372" s="330" t="str">
        <f t="shared" si="47"/>
        <v/>
      </c>
      <c r="U372" s="330" t="str">
        <f t="shared" si="51"/>
        <v/>
      </c>
      <c r="V372" s="332" t="str">
        <f t="shared" si="52"/>
        <v/>
      </c>
      <c r="W372" s="214" t="str">
        <f t="shared" si="53"/>
        <v/>
      </c>
    </row>
    <row r="373" spans="1:23" x14ac:dyDescent="0.3">
      <c r="A373" s="325" t="s">
        <v>432</v>
      </c>
      <c r="B373" s="326" t="s">
        <v>435</v>
      </c>
      <c r="C373" s="326">
        <v>10551</v>
      </c>
      <c r="D373" s="327">
        <v>9556</v>
      </c>
      <c r="E373" s="326">
        <v>6933</v>
      </c>
      <c r="F373" s="328">
        <v>65.7</v>
      </c>
      <c r="G373" s="328">
        <v>1.9</v>
      </c>
      <c r="H373" s="328">
        <v>72.5</v>
      </c>
      <c r="I373" s="328">
        <v>1.9</v>
      </c>
      <c r="J373" s="327">
        <v>6443</v>
      </c>
      <c r="K373" s="328">
        <v>61.1</v>
      </c>
      <c r="L373" s="328">
        <v>2</v>
      </c>
      <c r="M373" s="329">
        <v>67.400000000000006</v>
      </c>
      <c r="N373" s="328">
        <v>2</v>
      </c>
      <c r="O373" s="330" t="str">
        <f t="shared" si="48"/>
        <v/>
      </c>
      <c r="P373" s="311" t="str">
        <f t="shared" si="49"/>
        <v/>
      </c>
      <c r="Q373" s="360" t="str">
        <f t="shared" si="50"/>
        <v/>
      </c>
      <c r="R373" s="330" t="str">
        <f t="shared" si="45"/>
        <v/>
      </c>
      <c r="S373" s="330" t="str">
        <f t="shared" si="46"/>
        <v/>
      </c>
      <c r="T373" s="330" t="str">
        <f t="shared" si="47"/>
        <v/>
      </c>
      <c r="U373" s="330" t="str">
        <f t="shared" si="51"/>
        <v/>
      </c>
      <c r="V373" s="332" t="str">
        <f t="shared" si="52"/>
        <v/>
      </c>
      <c r="W373" s="214" t="str">
        <f t="shared" si="53"/>
        <v/>
      </c>
    </row>
    <row r="374" spans="1:23" x14ac:dyDescent="0.3">
      <c r="A374" s="325" t="s">
        <v>432</v>
      </c>
      <c r="B374" s="326" t="s">
        <v>436</v>
      </c>
      <c r="C374" s="326">
        <v>8764</v>
      </c>
      <c r="D374" s="327">
        <v>8365</v>
      </c>
      <c r="E374" s="326">
        <v>6188</v>
      </c>
      <c r="F374" s="328">
        <v>70.599999999999994</v>
      </c>
      <c r="G374" s="328">
        <v>2</v>
      </c>
      <c r="H374" s="328">
        <v>74</v>
      </c>
      <c r="I374" s="328">
        <v>2</v>
      </c>
      <c r="J374" s="327">
        <v>5775</v>
      </c>
      <c r="K374" s="328">
        <v>65.900000000000006</v>
      </c>
      <c r="L374" s="328">
        <v>2.1</v>
      </c>
      <c r="M374" s="329">
        <v>69</v>
      </c>
      <c r="N374" s="328">
        <v>2.1</v>
      </c>
      <c r="O374" s="330" t="str">
        <f t="shared" si="48"/>
        <v/>
      </c>
      <c r="P374" s="311" t="str">
        <f t="shared" si="49"/>
        <v/>
      </c>
      <c r="Q374" s="360" t="str">
        <f t="shared" si="50"/>
        <v/>
      </c>
      <c r="R374" s="330" t="str">
        <f t="shared" si="45"/>
        <v/>
      </c>
      <c r="S374" s="330" t="str">
        <f t="shared" si="46"/>
        <v/>
      </c>
      <c r="T374" s="330" t="str">
        <f t="shared" si="47"/>
        <v/>
      </c>
      <c r="U374" s="330" t="str">
        <f t="shared" si="51"/>
        <v/>
      </c>
      <c r="V374" s="332" t="str">
        <f t="shared" si="52"/>
        <v/>
      </c>
      <c r="W374" s="214" t="str">
        <f t="shared" si="53"/>
        <v/>
      </c>
    </row>
    <row r="375" spans="1:23" x14ac:dyDescent="0.3">
      <c r="A375" s="325" t="s">
        <v>432</v>
      </c>
      <c r="B375" s="326" t="s">
        <v>437</v>
      </c>
      <c r="C375" s="326">
        <v>2554</v>
      </c>
      <c r="D375" s="327">
        <v>2329</v>
      </c>
      <c r="E375" s="326">
        <v>1598</v>
      </c>
      <c r="F375" s="328">
        <v>62.6</v>
      </c>
      <c r="G375" s="328">
        <v>3.8</v>
      </c>
      <c r="H375" s="328">
        <v>68.599999999999994</v>
      </c>
      <c r="I375" s="328">
        <v>3.8</v>
      </c>
      <c r="J375" s="327">
        <v>1459</v>
      </c>
      <c r="K375" s="328">
        <v>57.1</v>
      </c>
      <c r="L375" s="328">
        <v>3.9</v>
      </c>
      <c r="M375" s="329">
        <v>62.7</v>
      </c>
      <c r="N375" s="328">
        <v>4</v>
      </c>
      <c r="O375" s="330" t="str">
        <f t="shared" si="48"/>
        <v/>
      </c>
      <c r="P375" s="311" t="str">
        <f t="shared" si="49"/>
        <v/>
      </c>
      <c r="Q375" s="360" t="str">
        <f t="shared" si="50"/>
        <v/>
      </c>
      <c r="R375" s="330" t="str">
        <f t="shared" si="45"/>
        <v/>
      </c>
      <c r="S375" s="330" t="str">
        <f t="shared" si="46"/>
        <v/>
      </c>
      <c r="T375" s="330" t="str">
        <f t="shared" si="47"/>
        <v/>
      </c>
      <c r="U375" s="330" t="str">
        <f t="shared" si="51"/>
        <v/>
      </c>
      <c r="V375" s="332" t="str">
        <f t="shared" si="52"/>
        <v/>
      </c>
      <c r="W375" s="214" t="str">
        <f t="shared" si="53"/>
        <v/>
      </c>
    </row>
    <row r="376" spans="1:23" x14ac:dyDescent="0.3">
      <c r="A376" s="325" t="s">
        <v>432</v>
      </c>
      <c r="B376" s="326" t="s">
        <v>438</v>
      </c>
      <c r="C376" s="326">
        <v>1533</v>
      </c>
      <c r="D376" s="327">
        <v>1019</v>
      </c>
      <c r="E376" s="326">
        <v>593</v>
      </c>
      <c r="F376" s="328">
        <v>38.700000000000003</v>
      </c>
      <c r="G376" s="328">
        <v>5.0999999999999996</v>
      </c>
      <c r="H376" s="328">
        <v>58.2</v>
      </c>
      <c r="I376" s="328">
        <v>6.4</v>
      </c>
      <c r="J376" s="327">
        <v>528</v>
      </c>
      <c r="K376" s="328">
        <v>34.5</v>
      </c>
      <c r="L376" s="328">
        <v>5</v>
      </c>
      <c r="M376" s="329">
        <v>51.9</v>
      </c>
      <c r="N376" s="328">
        <v>6.4</v>
      </c>
      <c r="O376" s="330" t="str">
        <f t="shared" si="48"/>
        <v/>
      </c>
      <c r="P376" s="311" t="str">
        <f t="shared" si="49"/>
        <v/>
      </c>
      <c r="Q376" s="360" t="str">
        <f t="shared" si="50"/>
        <v/>
      </c>
      <c r="R376" s="330" t="str">
        <f t="shared" si="45"/>
        <v/>
      </c>
      <c r="S376" s="330" t="str">
        <f t="shared" si="46"/>
        <v/>
      </c>
      <c r="T376" s="330" t="str">
        <f t="shared" si="47"/>
        <v/>
      </c>
      <c r="U376" s="330" t="str">
        <f t="shared" si="51"/>
        <v/>
      </c>
      <c r="V376" s="332" t="str">
        <f t="shared" si="52"/>
        <v/>
      </c>
      <c r="W376" s="214" t="str">
        <f t="shared" si="53"/>
        <v/>
      </c>
    </row>
    <row r="377" spans="1:23" x14ac:dyDescent="0.3">
      <c r="A377" s="325" t="s">
        <v>432</v>
      </c>
      <c r="B377" s="326" t="s">
        <v>439</v>
      </c>
      <c r="C377" s="326">
        <v>2330</v>
      </c>
      <c r="D377" s="327">
        <v>1608</v>
      </c>
      <c r="E377" s="326">
        <v>991</v>
      </c>
      <c r="F377" s="328">
        <v>42.5</v>
      </c>
      <c r="G377" s="328">
        <v>4.5</v>
      </c>
      <c r="H377" s="328">
        <v>61.6</v>
      </c>
      <c r="I377" s="328">
        <v>5.3</v>
      </c>
      <c r="J377" s="327">
        <v>883</v>
      </c>
      <c r="K377" s="328">
        <v>37.9</v>
      </c>
      <c r="L377" s="328">
        <v>4.4000000000000004</v>
      </c>
      <c r="M377" s="329">
        <v>54.9</v>
      </c>
      <c r="N377" s="328">
        <v>5.4</v>
      </c>
      <c r="O377" s="330" t="str">
        <f t="shared" si="48"/>
        <v/>
      </c>
      <c r="P377" s="311" t="str">
        <f t="shared" si="49"/>
        <v/>
      </c>
      <c r="Q377" s="360" t="str">
        <f t="shared" si="50"/>
        <v/>
      </c>
      <c r="R377" s="330" t="str">
        <f t="shared" si="45"/>
        <v/>
      </c>
      <c r="S377" s="330" t="str">
        <f t="shared" si="46"/>
        <v/>
      </c>
      <c r="T377" s="330" t="str">
        <f t="shared" si="47"/>
        <v/>
      </c>
      <c r="U377" s="330" t="str">
        <f t="shared" si="51"/>
        <v/>
      </c>
      <c r="V377" s="332" t="str">
        <f t="shared" si="52"/>
        <v/>
      </c>
      <c r="W377" s="214" t="str">
        <f t="shared" si="53"/>
        <v/>
      </c>
    </row>
    <row r="378" spans="1:23" x14ac:dyDescent="0.3">
      <c r="A378" s="325" t="s">
        <v>432</v>
      </c>
      <c r="B378" s="326" t="s">
        <v>440</v>
      </c>
      <c r="C378" s="326">
        <v>10786</v>
      </c>
      <c r="D378" s="327">
        <v>9748</v>
      </c>
      <c r="E378" s="326">
        <v>7086</v>
      </c>
      <c r="F378" s="328">
        <v>65.7</v>
      </c>
      <c r="G378" s="328">
        <v>1.9</v>
      </c>
      <c r="H378" s="328">
        <v>72.7</v>
      </c>
      <c r="I378" s="328">
        <v>1.9</v>
      </c>
      <c r="J378" s="327">
        <v>6543</v>
      </c>
      <c r="K378" s="328">
        <v>60.7</v>
      </c>
      <c r="L378" s="328">
        <v>2</v>
      </c>
      <c r="M378" s="329">
        <v>67.099999999999994</v>
      </c>
      <c r="N378" s="328">
        <v>2</v>
      </c>
      <c r="O378" s="330" t="str">
        <f t="shared" si="48"/>
        <v/>
      </c>
      <c r="P378" s="311" t="str">
        <f t="shared" si="49"/>
        <v/>
      </c>
      <c r="Q378" s="360" t="str">
        <f t="shared" si="50"/>
        <v/>
      </c>
      <c r="R378" s="330" t="str">
        <f t="shared" si="45"/>
        <v/>
      </c>
      <c r="S378" s="330" t="str">
        <f t="shared" si="46"/>
        <v/>
      </c>
      <c r="T378" s="330" t="str">
        <f t="shared" si="47"/>
        <v/>
      </c>
      <c r="U378" s="330" t="str">
        <f t="shared" si="51"/>
        <v/>
      </c>
      <c r="V378" s="332" t="str">
        <f t="shared" si="52"/>
        <v/>
      </c>
      <c r="W378" s="214" t="str">
        <f t="shared" si="53"/>
        <v/>
      </c>
    </row>
    <row r="379" spans="1:23" x14ac:dyDescent="0.3">
      <c r="A379" s="325" t="s">
        <v>432</v>
      </c>
      <c r="B379" s="326" t="s">
        <v>441</v>
      </c>
      <c r="C379" s="326">
        <v>2722</v>
      </c>
      <c r="D379" s="327">
        <v>2464</v>
      </c>
      <c r="E379" s="326">
        <v>1694</v>
      </c>
      <c r="F379" s="328">
        <v>62.2</v>
      </c>
      <c r="G379" s="328">
        <v>3.7</v>
      </c>
      <c r="H379" s="328">
        <v>68.7</v>
      </c>
      <c r="I379" s="328">
        <v>3.7</v>
      </c>
      <c r="J379" s="327">
        <v>1523</v>
      </c>
      <c r="K379" s="328">
        <v>55.9</v>
      </c>
      <c r="L379" s="328">
        <v>3.8</v>
      </c>
      <c r="M379" s="329">
        <v>61.8</v>
      </c>
      <c r="N379" s="328">
        <v>3.9</v>
      </c>
      <c r="O379" s="330" t="str">
        <f t="shared" si="48"/>
        <v/>
      </c>
      <c r="P379" s="311" t="str">
        <f t="shared" si="49"/>
        <v/>
      </c>
      <c r="Q379" s="360" t="str">
        <f t="shared" si="50"/>
        <v/>
      </c>
      <c r="R379" s="330" t="str">
        <f t="shared" si="45"/>
        <v/>
      </c>
      <c r="S379" s="330" t="str">
        <f t="shared" si="46"/>
        <v/>
      </c>
      <c r="T379" s="330" t="str">
        <f t="shared" si="47"/>
        <v/>
      </c>
      <c r="U379" s="330" t="str">
        <f t="shared" si="51"/>
        <v/>
      </c>
      <c r="V379" s="332" t="str">
        <f t="shared" si="52"/>
        <v/>
      </c>
      <c r="W379" s="214" t="str">
        <f t="shared" si="53"/>
        <v/>
      </c>
    </row>
    <row r="380" spans="1:23" x14ac:dyDescent="0.3">
      <c r="A380" s="325" t="s">
        <v>432</v>
      </c>
      <c r="B380" s="326" t="s">
        <v>442</v>
      </c>
      <c r="C380" s="326">
        <v>1630</v>
      </c>
      <c r="D380" s="327">
        <v>1096</v>
      </c>
      <c r="E380" s="326">
        <v>665</v>
      </c>
      <c r="F380" s="328">
        <v>40.799999999999997</v>
      </c>
      <c r="G380" s="328">
        <v>5</v>
      </c>
      <c r="H380" s="328">
        <v>60.7</v>
      </c>
      <c r="I380" s="328">
        <v>6.1</v>
      </c>
      <c r="J380" s="327">
        <v>568</v>
      </c>
      <c r="K380" s="328">
        <v>34.9</v>
      </c>
      <c r="L380" s="328">
        <v>4.9000000000000004</v>
      </c>
      <c r="M380" s="329">
        <v>51.9</v>
      </c>
      <c r="N380" s="328">
        <v>6.2</v>
      </c>
      <c r="O380" s="330" t="str">
        <f t="shared" si="48"/>
        <v/>
      </c>
      <c r="P380" s="311" t="str">
        <f t="shared" si="49"/>
        <v/>
      </c>
      <c r="Q380" s="360" t="str">
        <f t="shared" si="50"/>
        <v/>
      </c>
      <c r="R380" s="330" t="str">
        <f t="shared" si="45"/>
        <v/>
      </c>
      <c r="S380" s="330" t="str">
        <f t="shared" si="46"/>
        <v/>
      </c>
      <c r="T380" s="330" t="str">
        <f t="shared" si="47"/>
        <v/>
      </c>
      <c r="U380" s="330" t="str">
        <f t="shared" si="51"/>
        <v/>
      </c>
      <c r="V380" s="332" t="str">
        <f t="shared" si="52"/>
        <v/>
      </c>
      <c r="W380" s="214" t="str">
        <f t="shared" si="53"/>
        <v/>
      </c>
    </row>
    <row r="381" spans="1:23" x14ac:dyDescent="0.3">
      <c r="A381" s="325" t="s">
        <v>478</v>
      </c>
      <c r="B381" s="326" t="s">
        <v>431</v>
      </c>
      <c r="C381" s="326">
        <v>8113</v>
      </c>
      <c r="D381" s="327">
        <v>7391</v>
      </c>
      <c r="E381" s="326">
        <v>5161</v>
      </c>
      <c r="F381" s="328">
        <v>63.6</v>
      </c>
      <c r="G381" s="328">
        <v>2.2000000000000002</v>
      </c>
      <c r="H381" s="328">
        <v>69.8</v>
      </c>
      <c r="I381" s="328">
        <v>2.2000000000000002</v>
      </c>
      <c r="J381" s="327">
        <v>4780</v>
      </c>
      <c r="K381" s="328">
        <v>58.9</v>
      </c>
      <c r="L381" s="328">
        <v>2.2999999999999998</v>
      </c>
      <c r="M381" s="329">
        <v>64.7</v>
      </c>
      <c r="N381" s="328">
        <v>2.2999999999999998</v>
      </c>
      <c r="O381" s="330">
        <f t="shared" si="48"/>
        <v>66.599999999999994</v>
      </c>
      <c r="P381" s="311">
        <f t="shared" si="49"/>
        <v>0.61195734958111192</v>
      </c>
      <c r="Q381" s="360">
        <f t="shared" si="50"/>
        <v>0.9188548792509188</v>
      </c>
      <c r="R381" s="330">
        <f t="shared" si="45"/>
        <v>63.4</v>
      </c>
      <c r="S381" s="330">
        <f t="shared" si="46"/>
        <v>63.6</v>
      </c>
      <c r="T381" s="330">
        <f t="shared" si="47"/>
        <v>48.8</v>
      </c>
      <c r="U381" s="330">
        <f t="shared" si="51"/>
        <v>70.900000000000006</v>
      </c>
      <c r="V381" s="332">
        <f t="shared" si="52"/>
        <v>5.4042650418888005E-2</v>
      </c>
      <c r="W381" s="214" t="str">
        <f t="shared" si="53"/>
        <v>North Carolina</v>
      </c>
    </row>
    <row r="382" spans="1:23" x14ac:dyDescent="0.3">
      <c r="A382" s="325" t="s">
        <v>432</v>
      </c>
      <c r="B382" s="326" t="s">
        <v>433</v>
      </c>
      <c r="C382" s="326">
        <v>3854</v>
      </c>
      <c r="D382" s="327">
        <v>3464</v>
      </c>
      <c r="E382" s="326">
        <v>2377</v>
      </c>
      <c r="F382" s="328">
        <v>61.7</v>
      </c>
      <c r="G382" s="328">
        <v>3.3</v>
      </c>
      <c r="H382" s="328">
        <v>68.599999999999994</v>
      </c>
      <c r="I382" s="328">
        <v>3.3</v>
      </c>
      <c r="J382" s="327">
        <v>2185</v>
      </c>
      <c r="K382" s="328">
        <v>56.7</v>
      </c>
      <c r="L382" s="328">
        <v>3.3</v>
      </c>
      <c r="M382" s="329">
        <v>63.1</v>
      </c>
      <c r="N382" s="328">
        <v>3.4</v>
      </c>
      <c r="O382" s="330" t="str">
        <f t="shared" si="48"/>
        <v/>
      </c>
      <c r="P382" s="311" t="str">
        <f t="shared" si="49"/>
        <v/>
      </c>
      <c r="Q382" s="360" t="str">
        <f t="shared" si="50"/>
        <v/>
      </c>
      <c r="R382" s="330" t="str">
        <f t="shared" si="45"/>
        <v/>
      </c>
      <c r="S382" s="330" t="str">
        <f t="shared" si="46"/>
        <v/>
      </c>
      <c r="T382" s="330" t="str">
        <f t="shared" si="47"/>
        <v/>
      </c>
      <c r="U382" s="330" t="str">
        <f t="shared" si="51"/>
        <v/>
      </c>
      <c r="V382" s="332" t="str">
        <f t="shared" si="52"/>
        <v/>
      </c>
      <c r="W382" s="214" t="str">
        <f t="shared" si="53"/>
        <v/>
      </c>
    </row>
    <row r="383" spans="1:23" x14ac:dyDescent="0.3">
      <c r="A383" s="325" t="s">
        <v>432</v>
      </c>
      <c r="B383" s="326" t="s">
        <v>434</v>
      </c>
      <c r="C383" s="326">
        <v>4259</v>
      </c>
      <c r="D383" s="327">
        <v>3928</v>
      </c>
      <c r="E383" s="326">
        <v>2783</v>
      </c>
      <c r="F383" s="328">
        <v>65.3</v>
      </c>
      <c r="G383" s="328">
        <v>3</v>
      </c>
      <c r="H383" s="328">
        <v>70.900000000000006</v>
      </c>
      <c r="I383" s="328">
        <v>3</v>
      </c>
      <c r="J383" s="327">
        <v>2595</v>
      </c>
      <c r="K383" s="328">
        <v>60.9</v>
      </c>
      <c r="L383" s="328">
        <v>3.1</v>
      </c>
      <c r="M383" s="329">
        <v>66.099999999999994</v>
      </c>
      <c r="N383" s="328">
        <v>3.1</v>
      </c>
      <c r="O383" s="330" t="str">
        <f t="shared" si="48"/>
        <v/>
      </c>
      <c r="P383" s="311" t="str">
        <f t="shared" si="49"/>
        <v/>
      </c>
      <c r="Q383" s="360" t="str">
        <f t="shared" si="50"/>
        <v/>
      </c>
      <c r="R383" s="330" t="str">
        <f t="shared" si="45"/>
        <v/>
      </c>
      <c r="S383" s="330" t="str">
        <f t="shared" si="46"/>
        <v/>
      </c>
      <c r="T383" s="330" t="str">
        <f t="shared" si="47"/>
        <v/>
      </c>
      <c r="U383" s="330" t="str">
        <f t="shared" si="51"/>
        <v/>
      </c>
      <c r="V383" s="332" t="str">
        <f t="shared" si="52"/>
        <v/>
      </c>
      <c r="W383" s="214" t="str">
        <f t="shared" si="53"/>
        <v/>
      </c>
    </row>
    <row r="384" spans="1:23" x14ac:dyDescent="0.3">
      <c r="A384" s="325" t="s">
        <v>432</v>
      </c>
      <c r="B384" s="326" t="s">
        <v>435</v>
      </c>
      <c r="C384" s="326">
        <v>5775</v>
      </c>
      <c r="D384" s="327">
        <v>5194</v>
      </c>
      <c r="E384" s="326">
        <v>3638</v>
      </c>
      <c r="F384" s="328">
        <v>63</v>
      </c>
      <c r="G384" s="328">
        <v>2.6</v>
      </c>
      <c r="H384" s="328">
        <v>70</v>
      </c>
      <c r="I384" s="328">
        <v>2.6</v>
      </c>
      <c r="J384" s="327">
        <v>3379</v>
      </c>
      <c r="K384" s="328">
        <v>58.5</v>
      </c>
      <c r="L384" s="328">
        <v>2.7</v>
      </c>
      <c r="M384" s="329">
        <v>65</v>
      </c>
      <c r="N384" s="328">
        <v>2.8</v>
      </c>
      <c r="O384" s="330" t="str">
        <f t="shared" si="48"/>
        <v/>
      </c>
      <c r="P384" s="311" t="str">
        <f t="shared" si="49"/>
        <v/>
      </c>
      <c r="Q384" s="360" t="str">
        <f t="shared" si="50"/>
        <v/>
      </c>
      <c r="R384" s="330" t="str">
        <f t="shared" si="45"/>
        <v/>
      </c>
      <c r="S384" s="330" t="str">
        <f t="shared" si="46"/>
        <v/>
      </c>
      <c r="T384" s="330" t="str">
        <f t="shared" si="47"/>
        <v/>
      </c>
      <c r="U384" s="330" t="str">
        <f t="shared" si="51"/>
        <v/>
      </c>
      <c r="V384" s="332" t="str">
        <f t="shared" si="52"/>
        <v/>
      </c>
      <c r="W384" s="214" t="str">
        <f t="shared" si="53"/>
        <v/>
      </c>
    </row>
    <row r="385" spans="1:23" x14ac:dyDescent="0.3">
      <c r="A385" s="325" t="s">
        <v>432</v>
      </c>
      <c r="B385" s="326" t="s">
        <v>436</v>
      </c>
      <c r="C385" s="326">
        <v>4859</v>
      </c>
      <c r="D385" s="327">
        <v>4765</v>
      </c>
      <c r="E385" s="326">
        <v>3418</v>
      </c>
      <c r="F385" s="328">
        <v>70.400000000000006</v>
      </c>
      <c r="G385" s="328">
        <v>2.7</v>
      </c>
      <c r="H385" s="328">
        <v>71.7</v>
      </c>
      <c r="I385" s="328">
        <v>2.7</v>
      </c>
      <c r="J385" s="327">
        <v>3173</v>
      </c>
      <c r="K385" s="328">
        <v>65.3</v>
      </c>
      <c r="L385" s="328">
        <v>2.8</v>
      </c>
      <c r="M385" s="329">
        <v>66.599999999999994</v>
      </c>
      <c r="N385" s="328">
        <v>2.8</v>
      </c>
      <c r="O385" s="330" t="str">
        <f t="shared" si="48"/>
        <v/>
      </c>
      <c r="P385" s="311" t="str">
        <f t="shared" si="49"/>
        <v/>
      </c>
      <c r="Q385" s="360" t="str">
        <f t="shared" si="50"/>
        <v/>
      </c>
      <c r="R385" s="330" t="str">
        <f t="shared" si="45"/>
        <v/>
      </c>
      <c r="S385" s="330" t="str">
        <f t="shared" si="46"/>
        <v/>
      </c>
      <c r="T385" s="330" t="str">
        <f t="shared" si="47"/>
        <v/>
      </c>
      <c r="U385" s="330" t="str">
        <f t="shared" si="51"/>
        <v/>
      </c>
      <c r="V385" s="332" t="str">
        <f t="shared" si="52"/>
        <v/>
      </c>
      <c r="W385" s="214" t="str">
        <f t="shared" si="53"/>
        <v/>
      </c>
    </row>
    <row r="386" spans="1:23" x14ac:dyDescent="0.3">
      <c r="A386" s="325" t="s">
        <v>432</v>
      </c>
      <c r="B386" s="326" t="s">
        <v>437</v>
      </c>
      <c r="C386" s="326">
        <v>1752</v>
      </c>
      <c r="D386" s="327">
        <v>1707</v>
      </c>
      <c r="E386" s="326">
        <v>1166</v>
      </c>
      <c r="F386" s="328">
        <v>66.599999999999994</v>
      </c>
      <c r="G386" s="328">
        <v>4.5</v>
      </c>
      <c r="H386" s="328">
        <v>68.3</v>
      </c>
      <c r="I386" s="328">
        <v>4.5</v>
      </c>
      <c r="J386" s="327">
        <v>1083</v>
      </c>
      <c r="K386" s="328">
        <v>61.8</v>
      </c>
      <c r="L386" s="328">
        <v>4.5999999999999996</v>
      </c>
      <c r="M386" s="329">
        <v>63.4</v>
      </c>
      <c r="N386" s="328">
        <v>4.5999999999999996</v>
      </c>
      <c r="O386" s="330" t="str">
        <f t="shared" si="48"/>
        <v/>
      </c>
      <c r="P386" s="311" t="str">
        <f t="shared" si="49"/>
        <v/>
      </c>
      <c r="Q386" s="360" t="str">
        <f t="shared" si="50"/>
        <v/>
      </c>
      <c r="R386" s="330" t="str">
        <f t="shared" si="45"/>
        <v/>
      </c>
      <c r="S386" s="330" t="str">
        <f t="shared" si="46"/>
        <v/>
      </c>
      <c r="T386" s="330" t="str">
        <f t="shared" si="47"/>
        <v/>
      </c>
      <c r="U386" s="330" t="str">
        <f t="shared" si="51"/>
        <v/>
      </c>
      <c r="V386" s="332" t="str">
        <f t="shared" si="52"/>
        <v/>
      </c>
      <c r="W386" s="214" t="str">
        <f t="shared" si="53"/>
        <v/>
      </c>
    </row>
    <row r="387" spans="1:23" x14ac:dyDescent="0.3">
      <c r="A387" s="325" t="s">
        <v>432</v>
      </c>
      <c r="B387" s="326" t="s">
        <v>438</v>
      </c>
      <c r="C387" s="326">
        <v>317</v>
      </c>
      <c r="D387" s="327">
        <v>221</v>
      </c>
      <c r="E387" s="326">
        <v>168</v>
      </c>
      <c r="F387" s="328">
        <v>53.1</v>
      </c>
      <c r="G387" s="328">
        <v>11.5</v>
      </c>
      <c r="H387" s="328">
        <v>76.400000000000006</v>
      </c>
      <c r="I387" s="328">
        <v>11.7</v>
      </c>
      <c r="J387" s="327">
        <v>156</v>
      </c>
      <c r="K387" s="328">
        <v>49.3</v>
      </c>
      <c r="L387" s="328">
        <v>11.5</v>
      </c>
      <c r="M387" s="329">
        <v>70.900000000000006</v>
      </c>
      <c r="N387" s="328">
        <v>12.5</v>
      </c>
      <c r="O387" s="330" t="str">
        <f t="shared" si="48"/>
        <v/>
      </c>
      <c r="P387" s="311" t="str">
        <f t="shared" si="49"/>
        <v/>
      </c>
      <c r="Q387" s="360" t="str">
        <f t="shared" si="50"/>
        <v/>
      </c>
      <c r="R387" s="330" t="str">
        <f t="shared" si="45"/>
        <v/>
      </c>
      <c r="S387" s="330" t="str">
        <f t="shared" si="46"/>
        <v/>
      </c>
      <c r="T387" s="330" t="str">
        <f t="shared" si="47"/>
        <v/>
      </c>
      <c r="U387" s="330" t="str">
        <f t="shared" si="51"/>
        <v/>
      </c>
      <c r="V387" s="332" t="str">
        <f t="shared" si="52"/>
        <v/>
      </c>
      <c r="W387" s="214" t="str">
        <f t="shared" si="53"/>
        <v/>
      </c>
    </row>
    <row r="388" spans="1:23" x14ac:dyDescent="0.3">
      <c r="A388" s="325" t="s">
        <v>432</v>
      </c>
      <c r="B388" s="326" t="s">
        <v>439</v>
      </c>
      <c r="C388" s="326">
        <v>989</v>
      </c>
      <c r="D388" s="327">
        <v>492</v>
      </c>
      <c r="E388" s="326">
        <v>267</v>
      </c>
      <c r="F388" s="328">
        <v>27</v>
      </c>
      <c r="G388" s="328">
        <v>6.1</v>
      </c>
      <c r="H388" s="328">
        <v>54.3</v>
      </c>
      <c r="I388" s="328">
        <v>9.8000000000000007</v>
      </c>
      <c r="J388" s="327">
        <v>240</v>
      </c>
      <c r="K388" s="328">
        <v>24.2</v>
      </c>
      <c r="L388" s="328">
        <v>5.9</v>
      </c>
      <c r="M388" s="329">
        <v>48.8</v>
      </c>
      <c r="N388" s="328">
        <v>9.8000000000000007</v>
      </c>
      <c r="O388" s="330" t="str">
        <f t="shared" si="48"/>
        <v/>
      </c>
      <c r="P388" s="311" t="str">
        <f t="shared" si="49"/>
        <v/>
      </c>
      <c r="Q388" s="360" t="str">
        <f t="shared" si="50"/>
        <v/>
      </c>
      <c r="R388" s="330" t="str">
        <f t="shared" si="45"/>
        <v/>
      </c>
      <c r="S388" s="330" t="str">
        <f t="shared" si="46"/>
        <v/>
      </c>
      <c r="T388" s="330" t="str">
        <f t="shared" si="47"/>
        <v/>
      </c>
      <c r="U388" s="330" t="str">
        <f t="shared" si="51"/>
        <v/>
      </c>
      <c r="V388" s="332" t="str">
        <f t="shared" si="52"/>
        <v/>
      </c>
      <c r="W388" s="214" t="str">
        <f t="shared" si="53"/>
        <v/>
      </c>
    </row>
    <row r="389" spans="1:23" x14ac:dyDescent="0.3">
      <c r="A389" s="325" t="s">
        <v>432</v>
      </c>
      <c r="B389" s="326" t="s">
        <v>440</v>
      </c>
      <c r="C389" s="326">
        <v>5894</v>
      </c>
      <c r="D389" s="327">
        <v>5313</v>
      </c>
      <c r="E389" s="326">
        <v>3725</v>
      </c>
      <c r="F389" s="328">
        <v>63.2</v>
      </c>
      <c r="G389" s="328">
        <v>2.6</v>
      </c>
      <c r="H389" s="328">
        <v>70.099999999999994</v>
      </c>
      <c r="I389" s="328">
        <v>2.6</v>
      </c>
      <c r="J389" s="327">
        <v>3449</v>
      </c>
      <c r="K389" s="328">
        <v>58.5</v>
      </c>
      <c r="L389" s="328">
        <v>2.7</v>
      </c>
      <c r="M389" s="329">
        <v>64.900000000000006</v>
      </c>
      <c r="N389" s="328">
        <v>2.7</v>
      </c>
      <c r="O389" s="330" t="str">
        <f t="shared" si="48"/>
        <v/>
      </c>
      <c r="P389" s="311" t="str">
        <f t="shared" si="49"/>
        <v/>
      </c>
      <c r="Q389" s="360" t="str">
        <f t="shared" si="50"/>
        <v/>
      </c>
      <c r="R389" s="330" t="str">
        <f t="shared" si="45"/>
        <v/>
      </c>
      <c r="S389" s="330" t="str">
        <f t="shared" si="46"/>
        <v/>
      </c>
      <c r="T389" s="330" t="str">
        <f t="shared" si="47"/>
        <v/>
      </c>
      <c r="U389" s="330" t="str">
        <f t="shared" si="51"/>
        <v/>
      </c>
      <c r="V389" s="332" t="str">
        <f t="shared" si="52"/>
        <v/>
      </c>
      <c r="W389" s="214" t="str">
        <f t="shared" si="53"/>
        <v/>
      </c>
    </row>
    <row r="390" spans="1:23" x14ac:dyDescent="0.3">
      <c r="A390" s="325" t="s">
        <v>432</v>
      </c>
      <c r="B390" s="326" t="s">
        <v>441</v>
      </c>
      <c r="C390" s="326">
        <v>1802</v>
      </c>
      <c r="D390" s="327">
        <v>1757</v>
      </c>
      <c r="E390" s="326">
        <v>1209</v>
      </c>
      <c r="F390" s="328">
        <v>67.099999999999994</v>
      </c>
      <c r="G390" s="328">
        <v>4.4000000000000004</v>
      </c>
      <c r="H390" s="328">
        <v>68.8</v>
      </c>
      <c r="I390" s="328">
        <v>4.4000000000000004</v>
      </c>
      <c r="J390" s="327">
        <v>1118</v>
      </c>
      <c r="K390" s="328">
        <v>62</v>
      </c>
      <c r="L390" s="328">
        <v>4.5</v>
      </c>
      <c r="M390" s="329">
        <v>63.6</v>
      </c>
      <c r="N390" s="328">
        <v>4.5999999999999996</v>
      </c>
      <c r="O390" s="330" t="str">
        <f t="shared" si="48"/>
        <v/>
      </c>
      <c r="P390" s="311" t="str">
        <f t="shared" si="49"/>
        <v/>
      </c>
      <c r="Q390" s="360" t="str">
        <f t="shared" si="50"/>
        <v/>
      </c>
      <c r="R390" s="330" t="str">
        <f t="shared" si="45"/>
        <v/>
      </c>
      <c r="S390" s="330" t="str">
        <f t="shared" si="46"/>
        <v/>
      </c>
      <c r="T390" s="330" t="str">
        <f t="shared" si="47"/>
        <v/>
      </c>
      <c r="U390" s="330" t="str">
        <f t="shared" si="51"/>
        <v/>
      </c>
      <c r="V390" s="332" t="str">
        <f t="shared" si="52"/>
        <v/>
      </c>
      <c r="W390" s="214" t="str">
        <f t="shared" si="53"/>
        <v/>
      </c>
    </row>
    <row r="391" spans="1:23" x14ac:dyDescent="0.3">
      <c r="A391" s="325" t="s">
        <v>432</v>
      </c>
      <c r="B391" s="326" t="s">
        <v>442</v>
      </c>
      <c r="C391" s="326">
        <v>344</v>
      </c>
      <c r="D391" s="327">
        <v>247</v>
      </c>
      <c r="E391" s="326">
        <v>182</v>
      </c>
      <c r="F391" s="328">
        <v>52.9</v>
      </c>
      <c r="G391" s="328">
        <v>11</v>
      </c>
      <c r="H391" s="328">
        <v>73.5</v>
      </c>
      <c r="I391" s="328">
        <v>11.5</v>
      </c>
      <c r="J391" s="327">
        <v>170</v>
      </c>
      <c r="K391" s="328">
        <v>49.4</v>
      </c>
      <c r="L391" s="328">
        <v>11</v>
      </c>
      <c r="M391" s="329">
        <v>68.599999999999994</v>
      </c>
      <c r="N391" s="328">
        <v>12.1</v>
      </c>
      <c r="O391" s="330" t="str">
        <f t="shared" si="48"/>
        <v/>
      </c>
      <c r="P391" s="311" t="str">
        <f t="shared" si="49"/>
        <v/>
      </c>
      <c r="Q391" s="360" t="str">
        <f t="shared" si="50"/>
        <v/>
      </c>
      <c r="R391" s="330" t="str">
        <f t="shared" ref="R391:R454" si="54">IF(A391&lt;&gt;"",M396,"")</f>
        <v/>
      </c>
      <c r="S391" s="330" t="str">
        <f t="shared" ref="S391:S454" si="55">IF(A391&lt;&gt;"",M400,"")</f>
        <v/>
      </c>
      <c r="T391" s="330" t="str">
        <f t="shared" ref="T391:T454" si="56">IF(A391&lt;&gt;"",M398,"")</f>
        <v/>
      </c>
      <c r="U391" s="330" t="str">
        <f t="shared" si="51"/>
        <v/>
      </c>
      <c r="V391" s="332" t="str">
        <f t="shared" si="52"/>
        <v/>
      </c>
      <c r="W391" s="214" t="str">
        <f t="shared" si="53"/>
        <v/>
      </c>
    </row>
    <row r="392" spans="1:23" x14ac:dyDescent="0.3">
      <c r="A392" s="325" t="s">
        <v>479</v>
      </c>
      <c r="B392" s="326" t="s">
        <v>431</v>
      </c>
      <c r="C392" s="326">
        <v>571</v>
      </c>
      <c r="D392" s="327">
        <v>556</v>
      </c>
      <c r="E392" s="326">
        <v>429</v>
      </c>
      <c r="F392" s="328">
        <v>75.2</v>
      </c>
      <c r="G392" s="328">
        <v>2.9</v>
      </c>
      <c r="H392" s="328">
        <v>77.3</v>
      </c>
      <c r="I392" s="328">
        <v>2.9</v>
      </c>
      <c r="J392" s="327">
        <v>373</v>
      </c>
      <c r="K392" s="328">
        <v>65.3</v>
      </c>
      <c r="L392" s="328">
        <v>3.2</v>
      </c>
      <c r="M392" s="329">
        <v>67.099999999999994</v>
      </c>
      <c r="N392" s="328">
        <v>3.2</v>
      </c>
      <c r="O392" s="330">
        <f t="shared" ref="O392:O455" si="57">IF(A392&lt;&gt;"",M396,"")</f>
        <v>71.5</v>
      </c>
      <c r="P392" s="311">
        <f t="shared" ref="P392:P455" si="58">IF(A392&lt;&gt;"",(J392-J396)/(D392-D396),"")</f>
        <v>0.36231884057971014</v>
      </c>
      <c r="Q392" s="360">
        <f t="shared" ref="Q392:Q455" si="59">IF(A392&lt;&gt;"",100*P392/O392,"")</f>
        <v>0.50673963717441983</v>
      </c>
      <c r="R392" s="330" t="str">
        <f t="shared" si="54"/>
        <v>B</v>
      </c>
      <c r="S392" s="330" t="str">
        <f t="shared" si="55"/>
        <v>B</v>
      </c>
      <c r="T392" s="330" t="str">
        <f t="shared" si="56"/>
        <v>B</v>
      </c>
      <c r="U392" s="330" t="str">
        <f t="shared" ref="U392:U455" si="60">IF($A392&lt;&gt;"",M398,"")</f>
        <v>B</v>
      </c>
      <c r="V392" s="332">
        <f t="shared" ref="V392:V455" si="61">IF(A392&lt;&gt;"",(O392*0.01-P392),"")</f>
        <v>0.35268115942028982</v>
      </c>
      <c r="W392" s="214" t="str">
        <f t="shared" ref="W392:W455" si="62">PROPER(A392)</f>
        <v>North Dakota</v>
      </c>
    </row>
    <row r="393" spans="1:23" x14ac:dyDescent="0.3">
      <c r="A393" s="325" t="s">
        <v>432</v>
      </c>
      <c r="B393" s="326" t="s">
        <v>433</v>
      </c>
      <c r="C393" s="326">
        <v>289</v>
      </c>
      <c r="D393" s="327">
        <v>283</v>
      </c>
      <c r="E393" s="326">
        <v>217</v>
      </c>
      <c r="F393" s="328">
        <v>75.099999999999994</v>
      </c>
      <c r="G393" s="328">
        <v>4.0999999999999996</v>
      </c>
      <c r="H393" s="328">
        <v>76.7</v>
      </c>
      <c r="I393" s="328">
        <v>4.0999999999999996</v>
      </c>
      <c r="J393" s="327">
        <v>188</v>
      </c>
      <c r="K393" s="328">
        <v>64.900000000000006</v>
      </c>
      <c r="L393" s="328">
        <v>4.5999999999999996</v>
      </c>
      <c r="M393" s="329">
        <v>66.3</v>
      </c>
      <c r="N393" s="328">
        <v>4.5999999999999996</v>
      </c>
      <c r="O393" s="330" t="str">
        <f t="shared" si="57"/>
        <v/>
      </c>
      <c r="P393" s="311" t="str">
        <f t="shared" si="58"/>
        <v/>
      </c>
      <c r="Q393" s="360" t="str">
        <f t="shared" si="59"/>
        <v/>
      </c>
      <c r="R393" s="330" t="str">
        <f t="shared" si="54"/>
        <v/>
      </c>
      <c r="S393" s="330" t="str">
        <f t="shared" si="55"/>
        <v/>
      </c>
      <c r="T393" s="330" t="str">
        <f t="shared" si="56"/>
        <v/>
      </c>
      <c r="U393" s="330" t="str">
        <f t="shared" si="60"/>
        <v/>
      </c>
      <c r="V393" s="332" t="str">
        <f t="shared" si="61"/>
        <v/>
      </c>
      <c r="W393" s="214" t="str">
        <f t="shared" si="62"/>
        <v/>
      </c>
    </row>
    <row r="394" spans="1:23" x14ac:dyDescent="0.3">
      <c r="A394" s="325" t="s">
        <v>432</v>
      </c>
      <c r="B394" s="326" t="s">
        <v>434</v>
      </c>
      <c r="C394" s="326">
        <v>282</v>
      </c>
      <c r="D394" s="327">
        <v>273</v>
      </c>
      <c r="E394" s="326">
        <v>212</v>
      </c>
      <c r="F394" s="328">
        <v>75.3</v>
      </c>
      <c r="G394" s="328">
        <v>4.2</v>
      </c>
      <c r="H394" s="328">
        <v>77.8</v>
      </c>
      <c r="I394" s="328">
        <v>4.0999999999999996</v>
      </c>
      <c r="J394" s="327">
        <v>185</v>
      </c>
      <c r="K394" s="328">
        <v>65.7</v>
      </c>
      <c r="L394" s="328">
        <v>4.5999999999999996</v>
      </c>
      <c r="M394" s="329">
        <v>67.900000000000006</v>
      </c>
      <c r="N394" s="328">
        <v>4.5999999999999996</v>
      </c>
      <c r="O394" s="330" t="str">
        <f t="shared" si="57"/>
        <v/>
      </c>
      <c r="P394" s="311" t="str">
        <f t="shared" si="58"/>
        <v/>
      </c>
      <c r="Q394" s="360" t="str">
        <f t="shared" si="59"/>
        <v/>
      </c>
      <c r="R394" s="330" t="str">
        <f t="shared" si="54"/>
        <v/>
      </c>
      <c r="S394" s="330" t="str">
        <f t="shared" si="55"/>
        <v/>
      </c>
      <c r="T394" s="330" t="str">
        <f t="shared" si="56"/>
        <v/>
      </c>
      <c r="U394" s="330" t="str">
        <f t="shared" si="60"/>
        <v/>
      </c>
      <c r="V394" s="332" t="str">
        <f t="shared" si="61"/>
        <v/>
      </c>
      <c r="W394" s="214" t="str">
        <f t="shared" si="62"/>
        <v/>
      </c>
    </row>
    <row r="395" spans="1:23" x14ac:dyDescent="0.3">
      <c r="A395" s="325" t="s">
        <v>432</v>
      </c>
      <c r="B395" s="326" t="s">
        <v>435</v>
      </c>
      <c r="C395" s="326">
        <v>503</v>
      </c>
      <c r="D395" s="327">
        <v>495</v>
      </c>
      <c r="E395" s="326">
        <v>393</v>
      </c>
      <c r="F395" s="328">
        <v>78.2</v>
      </c>
      <c r="G395" s="328">
        <v>3</v>
      </c>
      <c r="H395" s="328">
        <v>79.3</v>
      </c>
      <c r="I395" s="328">
        <v>3</v>
      </c>
      <c r="J395" s="327">
        <v>352</v>
      </c>
      <c r="K395" s="328">
        <v>70</v>
      </c>
      <c r="L395" s="328">
        <v>3.3</v>
      </c>
      <c r="M395" s="329">
        <v>71</v>
      </c>
      <c r="N395" s="328">
        <v>3.3</v>
      </c>
      <c r="O395" s="330" t="str">
        <f t="shared" si="57"/>
        <v/>
      </c>
      <c r="P395" s="311" t="str">
        <f t="shared" si="58"/>
        <v/>
      </c>
      <c r="Q395" s="360" t="str">
        <f t="shared" si="59"/>
        <v/>
      </c>
      <c r="R395" s="330" t="str">
        <f t="shared" si="54"/>
        <v/>
      </c>
      <c r="S395" s="330" t="str">
        <f t="shared" si="55"/>
        <v/>
      </c>
      <c r="T395" s="330" t="str">
        <f t="shared" si="56"/>
        <v/>
      </c>
      <c r="U395" s="330" t="str">
        <f t="shared" si="60"/>
        <v/>
      </c>
      <c r="V395" s="332" t="str">
        <f t="shared" si="61"/>
        <v/>
      </c>
      <c r="W395" s="214" t="str">
        <f t="shared" si="62"/>
        <v/>
      </c>
    </row>
    <row r="396" spans="1:23" x14ac:dyDescent="0.3">
      <c r="A396" s="325" t="s">
        <v>432</v>
      </c>
      <c r="B396" s="326" t="s">
        <v>436</v>
      </c>
      <c r="C396" s="326">
        <v>489</v>
      </c>
      <c r="D396" s="327">
        <v>487</v>
      </c>
      <c r="E396" s="326">
        <v>388</v>
      </c>
      <c r="F396" s="328">
        <v>79.3</v>
      </c>
      <c r="G396" s="328">
        <v>3</v>
      </c>
      <c r="H396" s="328">
        <v>79.7</v>
      </c>
      <c r="I396" s="328">
        <v>3</v>
      </c>
      <c r="J396" s="327">
        <v>348</v>
      </c>
      <c r="K396" s="328">
        <v>71.099999999999994</v>
      </c>
      <c r="L396" s="328">
        <v>3.3</v>
      </c>
      <c r="M396" s="329">
        <v>71.5</v>
      </c>
      <c r="N396" s="328">
        <v>3.3</v>
      </c>
      <c r="O396" s="330" t="str">
        <f t="shared" si="57"/>
        <v/>
      </c>
      <c r="P396" s="311" t="str">
        <f t="shared" si="58"/>
        <v/>
      </c>
      <c r="Q396" s="360" t="str">
        <f t="shared" si="59"/>
        <v/>
      </c>
      <c r="R396" s="330" t="str">
        <f t="shared" si="54"/>
        <v/>
      </c>
      <c r="S396" s="330" t="str">
        <f t="shared" si="55"/>
        <v/>
      </c>
      <c r="T396" s="330" t="str">
        <f t="shared" si="56"/>
        <v/>
      </c>
      <c r="U396" s="330" t="str">
        <f t="shared" si="60"/>
        <v/>
      </c>
      <c r="V396" s="332" t="str">
        <f t="shared" si="61"/>
        <v/>
      </c>
      <c r="W396" s="214" t="str">
        <f t="shared" si="62"/>
        <v/>
      </c>
    </row>
    <row r="397" spans="1:23" x14ac:dyDescent="0.3">
      <c r="A397" s="325" t="s">
        <v>432</v>
      </c>
      <c r="B397" s="326" t="s">
        <v>437</v>
      </c>
      <c r="C397" s="326">
        <v>13</v>
      </c>
      <c r="D397" s="327">
        <v>8</v>
      </c>
      <c r="E397" s="326">
        <v>2</v>
      </c>
      <c r="F397" s="333" t="s">
        <v>444</v>
      </c>
      <c r="G397" s="333" t="s">
        <v>444</v>
      </c>
      <c r="H397" s="333" t="s">
        <v>444</v>
      </c>
      <c r="I397" s="333" t="s">
        <v>444</v>
      </c>
      <c r="J397" s="327">
        <v>2</v>
      </c>
      <c r="K397" s="333" t="s">
        <v>444</v>
      </c>
      <c r="L397" s="333" t="s">
        <v>444</v>
      </c>
      <c r="M397" s="334" t="s">
        <v>444</v>
      </c>
      <c r="N397" s="333" t="s">
        <v>444</v>
      </c>
      <c r="O397" s="330" t="str">
        <f t="shared" si="57"/>
        <v/>
      </c>
      <c r="P397" s="311" t="str">
        <f t="shared" si="58"/>
        <v/>
      </c>
      <c r="Q397" s="360" t="str">
        <f t="shared" si="59"/>
        <v/>
      </c>
      <c r="R397" s="330" t="str">
        <f t="shared" si="54"/>
        <v/>
      </c>
      <c r="S397" s="330" t="str">
        <f t="shared" si="55"/>
        <v/>
      </c>
      <c r="T397" s="330" t="str">
        <f t="shared" si="56"/>
        <v/>
      </c>
      <c r="U397" s="330" t="str">
        <f t="shared" si="60"/>
        <v/>
      </c>
      <c r="V397" s="332" t="str">
        <f t="shared" si="61"/>
        <v/>
      </c>
      <c r="W397" s="214" t="str">
        <f t="shared" si="62"/>
        <v/>
      </c>
    </row>
    <row r="398" spans="1:23" x14ac:dyDescent="0.3">
      <c r="A398" s="325" t="s">
        <v>432</v>
      </c>
      <c r="B398" s="326" t="s">
        <v>438</v>
      </c>
      <c r="C398" s="326">
        <v>10</v>
      </c>
      <c r="D398" s="327">
        <v>7</v>
      </c>
      <c r="E398" s="326">
        <v>3</v>
      </c>
      <c r="F398" s="333" t="s">
        <v>444</v>
      </c>
      <c r="G398" s="333" t="s">
        <v>444</v>
      </c>
      <c r="H398" s="333" t="s">
        <v>444</v>
      </c>
      <c r="I398" s="333" t="s">
        <v>444</v>
      </c>
      <c r="J398" s="327">
        <v>3</v>
      </c>
      <c r="K398" s="333" t="s">
        <v>444</v>
      </c>
      <c r="L398" s="333" t="s">
        <v>444</v>
      </c>
      <c r="M398" s="334" t="s">
        <v>444</v>
      </c>
      <c r="N398" s="333" t="s">
        <v>444</v>
      </c>
      <c r="O398" s="330" t="str">
        <f t="shared" si="57"/>
        <v/>
      </c>
      <c r="P398" s="311" t="str">
        <f t="shared" si="58"/>
        <v/>
      </c>
      <c r="Q398" s="360" t="str">
        <f t="shared" si="59"/>
        <v/>
      </c>
      <c r="R398" s="330" t="str">
        <f t="shared" si="54"/>
        <v/>
      </c>
      <c r="S398" s="330" t="str">
        <f t="shared" si="55"/>
        <v/>
      </c>
      <c r="T398" s="330" t="str">
        <f t="shared" si="56"/>
        <v/>
      </c>
      <c r="U398" s="330" t="str">
        <f t="shared" si="60"/>
        <v/>
      </c>
      <c r="V398" s="332" t="str">
        <f t="shared" si="61"/>
        <v/>
      </c>
      <c r="W398" s="214" t="str">
        <f t="shared" si="62"/>
        <v/>
      </c>
    </row>
    <row r="399" spans="1:23" x14ac:dyDescent="0.3">
      <c r="A399" s="325" t="s">
        <v>432</v>
      </c>
      <c r="B399" s="326" t="s">
        <v>439</v>
      </c>
      <c r="C399" s="326">
        <v>16</v>
      </c>
      <c r="D399" s="327">
        <v>11</v>
      </c>
      <c r="E399" s="326">
        <v>6</v>
      </c>
      <c r="F399" s="333" t="s">
        <v>444</v>
      </c>
      <c r="G399" s="333" t="s">
        <v>444</v>
      </c>
      <c r="H399" s="333" t="s">
        <v>444</v>
      </c>
      <c r="I399" s="333" t="s">
        <v>444</v>
      </c>
      <c r="J399" s="327">
        <v>5</v>
      </c>
      <c r="K399" s="333" t="s">
        <v>444</v>
      </c>
      <c r="L399" s="333" t="s">
        <v>444</v>
      </c>
      <c r="M399" s="334" t="s">
        <v>444</v>
      </c>
      <c r="N399" s="333" t="s">
        <v>444</v>
      </c>
      <c r="O399" s="330" t="str">
        <f t="shared" si="57"/>
        <v/>
      </c>
      <c r="P399" s="311" t="str">
        <f t="shared" si="58"/>
        <v/>
      </c>
      <c r="Q399" s="360" t="str">
        <f t="shared" si="59"/>
        <v/>
      </c>
      <c r="R399" s="330" t="str">
        <f t="shared" si="54"/>
        <v/>
      </c>
      <c r="S399" s="330" t="str">
        <f t="shared" si="55"/>
        <v/>
      </c>
      <c r="T399" s="330" t="str">
        <f t="shared" si="56"/>
        <v/>
      </c>
      <c r="U399" s="330" t="str">
        <f t="shared" si="60"/>
        <v/>
      </c>
      <c r="V399" s="332" t="str">
        <f t="shared" si="61"/>
        <v/>
      </c>
      <c r="W399" s="214" t="str">
        <f t="shared" si="62"/>
        <v/>
      </c>
    </row>
    <row r="400" spans="1:23" x14ac:dyDescent="0.3">
      <c r="A400" s="325" t="s">
        <v>432</v>
      </c>
      <c r="B400" s="326" t="s">
        <v>440</v>
      </c>
      <c r="C400" s="326">
        <v>512</v>
      </c>
      <c r="D400" s="327">
        <v>505</v>
      </c>
      <c r="E400" s="326">
        <v>400</v>
      </c>
      <c r="F400" s="328">
        <v>78.2</v>
      </c>
      <c r="G400" s="328">
        <v>3</v>
      </c>
      <c r="H400" s="328">
        <v>79.3</v>
      </c>
      <c r="I400" s="328">
        <v>2.9</v>
      </c>
      <c r="J400" s="327">
        <v>356</v>
      </c>
      <c r="K400" s="328">
        <v>69.5</v>
      </c>
      <c r="L400" s="328">
        <v>3.3</v>
      </c>
      <c r="M400" s="329">
        <v>70.5</v>
      </c>
      <c r="N400" s="328">
        <v>3.3</v>
      </c>
      <c r="O400" s="330" t="str">
        <f t="shared" si="57"/>
        <v/>
      </c>
      <c r="P400" s="311" t="str">
        <f t="shared" si="58"/>
        <v/>
      </c>
      <c r="Q400" s="360" t="str">
        <f t="shared" si="59"/>
        <v/>
      </c>
      <c r="R400" s="330" t="str">
        <f t="shared" si="54"/>
        <v/>
      </c>
      <c r="S400" s="330" t="str">
        <f t="shared" si="55"/>
        <v/>
      </c>
      <c r="T400" s="330" t="str">
        <f t="shared" si="56"/>
        <v/>
      </c>
      <c r="U400" s="330" t="str">
        <f t="shared" si="60"/>
        <v/>
      </c>
      <c r="V400" s="332" t="str">
        <f t="shared" si="61"/>
        <v/>
      </c>
      <c r="W400" s="214" t="str">
        <f t="shared" si="62"/>
        <v/>
      </c>
    </row>
    <row r="401" spans="1:23" x14ac:dyDescent="0.3">
      <c r="A401" s="325" t="s">
        <v>432</v>
      </c>
      <c r="B401" s="326" t="s">
        <v>441</v>
      </c>
      <c r="C401" s="326">
        <v>15</v>
      </c>
      <c r="D401" s="327">
        <v>10</v>
      </c>
      <c r="E401" s="326">
        <v>4</v>
      </c>
      <c r="F401" s="333" t="s">
        <v>444</v>
      </c>
      <c r="G401" s="333" t="s">
        <v>444</v>
      </c>
      <c r="H401" s="333" t="s">
        <v>444</v>
      </c>
      <c r="I401" s="333" t="s">
        <v>444</v>
      </c>
      <c r="J401" s="327">
        <v>2</v>
      </c>
      <c r="K401" s="333" t="s">
        <v>444</v>
      </c>
      <c r="L401" s="333" t="s">
        <v>444</v>
      </c>
      <c r="M401" s="334" t="s">
        <v>444</v>
      </c>
      <c r="N401" s="333" t="s">
        <v>444</v>
      </c>
      <c r="O401" s="330" t="str">
        <f t="shared" si="57"/>
        <v/>
      </c>
      <c r="P401" s="311" t="str">
        <f t="shared" si="58"/>
        <v/>
      </c>
      <c r="Q401" s="360" t="str">
        <f t="shared" si="59"/>
        <v/>
      </c>
      <c r="R401" s="330" t="str">
        <f t="shared" si="54"/>
        <v/>
      </c>
      <c r="S401" s="330" t="str">
        <f t="shared" si="55"/>
        <v/>
      </c>
      <c r="T401" s="330" t="str">
        <f t="shared" si="56"/>
        <v/>
      </c>
      <c r="U401" s="330" t="str">
        <f t="shared" si="60"/>
        <v/>
      </c>
      <c r="V401" s="332" t="str">
        <f t="shared" si="61"/>
        <v/>
      </c>
      <c r="W401" s="214" t="str">
        <f t="shared" si="62"/>
        <v/>
      </c>
    </row>
    <row r="402" spans="1:23" x14ac:dyDescent="0.3">
      <c r="A402" s="325" t="s">
        <v>432</v>
      </c>
      <c r="B402" s="326" t="s">
        <v>442</v>
      </c>
      <c r="C402" s="326">
        <v>12</v>
      </c>
      <c r="D402" s="327">
        <v>8</v>
      </c>
      <c r="E402" s="326">
        <v>4</v>
      </c>
      <c r="F402" s="333" t="s">
        <v>444</v>
      </c>
      <c r="G402" s="333" t="s">
        <v>444</v>
      </c>
      <c r="H402" s="333" t="s">
        <v>444</v>
      </c>
      <c r="I402" s="333" t="s">
        <v>444</v>
      </c>
      <c r="J402" s="327">
        <v>3</v>
      </c>
      <c r="K402" s="333" t="s">
        <v>444</v>
      </c>
      <c r="L402" s="333" t="s">
        <v>444</v>
      </c>
      <c r="M402" s="334" t="s">
        <v>444</v>
      </c>
      <c r="N402" s="333" t="s">
        <v>444</v>
      </c>
      <c r="O402" s="330" t="str">
        <f t="shared" si="57"/>
        <v/>
      </c>
      <c r="P402" s="311" t="str">
        <f t="shared" si="58"/>
        <v/>
      </c>
      <c r="Q402" s="360" t="str">
        <f t="shared" si="59"/>
        <v/>
      </c>
      <c r="R402" s="330" t="str">
        <f t="shared" si="54"/>
        <v/>
      </c>
      <c r="S402" s="330" t="str">
        <f t="shared" si="55"/>
        <v/>
      </c>
      <c r="T402" s="330" t="str">
        <f t="shared" si="56"/>
        <v/>
      </c>
      <c r="U402" s="330" t="str">
        <f t="shared" si="60"/>
        <v/>
      </c>
      <c r="V402" s="332" t="str">
        <f t="shared" si="61"/>
        <v/>
      </c>
      <c r="W402" s="214" t="str">
        <f t="shared" si="62"/>
        <v/>
      </c>
    </row>
    <row r="403" spans="1:23" x14ac:dyDescent="0.3">
      <c r="A403" s="325" t="s">
        <v>480</v>
      </c>
      <c r="B403" s="326" t="s">
        <v>431</v>
      </c>
      <c r="C403" s="326">
        <v>8951</v>
      </c>
      <c r="D403" s="327">
        <v>8740</v>
      </c>
      <c r="E403" s="326">
        <v>6733</v>
      </c>
      <c r="F403" s="328">
        <v>75.2</v>
      </c>
      <c r="G403" s="328">
        <v>1.9</v>
      </c>
      <c r="H403" s="328">
        <v>77</v>
      </c>
      <c r="I403" s="328">
        <v>1.8</v>
      </c>
      <c r="J403" s="327">
        <v>6128</v>
      </c>
      <c r="K403" s="328">
        <v>68.5</v>
      </c>
      <c r="L403" s="328">
        <v>2</v>
      </c>
      <c r="M403" s="329">
        <v>70.099999999999994</v>
      </c>
      <c r="N403" s="328">
        <v>2</v>
      </c>
      <c r="O403" s="330">
        <f t="shared" si="57"/>
        <v>71.900000000000006</v>
      </c>
      <c r="P403" s="311">
        <f t="shared" si="58"/>
        <v>0.62708830548926009</v>
      </c>
      <c r="Q403" s="360">
        <f t="shared" si="59"/>
        <v>0.87216732335084846</v>
      </c>
      <c r="R403" s="330">
        <f t="shared" si="54"/>
        <v>65.099999999999994</v>
      </c>
      <c r="S403" s="330">
        <f t="shared" si="55"/>
        <v>64</v>
      </c>
      <c r="T403" s="330">
        <f t="shared" si="56"/>
        <v>58.7</v>
      </c>
      <c r="U403" s="330">
        <f t="shared" si="60"/>
        <v>57.5</v>
      </c>
      <c r="V403" s="332">
        <f t="shared" si="61"/>
        <v>9.1911694510739994E-2</v>
      </c>
      <c r="W403" s="214" t="str">
        <f t="shared" si="62"/>
        <v>Ohio</v>
      </c>
    </row>
    <row r="404" spans="1:23" x14ac:dyDescent="0.3">
      <c r="A404" s="325" t="s">
        <v>432</v>
      </c>
      <c r="B404" s="326" t="s">
        <v>433</v>
      </c>
      <c r="C404" s="326">
        <v>4311</v>
      </c>
      <c r="D404" s="327">
        <v>4211</v>
      </c>
      <c r="E404" s="326">
        <v>3219</v>
      </c>
      <c r="F404" s="328">
        <v>74.7</v>
      </c>
      <c r="G404" s="328">
        <v>2.7</v>
      </c>
      <c r="H404" s="328">
        <v>76.400000000000006</v>
      </c>
      <c r="I404" s="328">
        <v>2.7</v>
      </c>
      <c r="J404" s="327">
        <v>2913</v>
      </c>
      <c r="K404" s="328">
        <v>67.599999999999994</v>
      </c>
      <c r="L404" s="328">
        <v>2.9</v>
      </c>
      <c r="M404" s="329">
        <v>69.2</v>
      </c>
      <c r="N404" s="328">
        <v>2.9</v>
      </c>
      <c r="O404" s="330" t="str">
        <f t="shared" si="57"/>
        <v/>
      </c>
      <c r="P404" s="311" t="str">
        <f t="shared" si="58"/>
        <v/>
      </c>
      <c r="Q404" s="360" t="str">
        <f t="shared" si="59"/>
        <v/>
      </c>
      <c r="R404" s="330" t="str">
        <f t="shared" si="54"/>
        <v/>
      </c>
      <c r="S404" s="330" t="str">
        <f t="shared" si="55"/>
        <v/>
      </c>
      <c r="T404" s="330" t="str">
        <f t="shared" si="56"/>
        <v/>
      </c>
      <c r="U404" s="330" t="str">
        <f t="shared" si="60"/>
        <v/>
      </c>
      <c r="V404" s="332" t="str">
        <f t="shared" si="61"/>
        <v/>
      </c>
      <c r="W404" s="214" t="str">
        <f t="shared" si="62"/>
        <v/>
      </c>
    </row>
    <row r="405" spans="1:23" x14ac:dyDescent="0.3">
      <c r="A405" s="325" t="s">
        <v>432</v>
      </c>
      <c r="B405" s="326" t="s">
        <v>434</v>
      </c>
      <c r="C405" s="326">
        <v>4640</v>
      </c>
      <c r="D405" s="327">
        <v>4529</v>
      </c>
      <c r="E405" s="326">
        <v>3514</v>
      </c>
      <c r="F405" s="328">
        <v>75.7</v>
      </c>
      <c r="G405" s="328">
        <v>2.6</v>
      </c>
      <c r="H405" s="328">
        <v>77.599999999999994</v>
      </c>
      <c r="I405" s="328">
        <v>2.5</v>
      </c>
      <c r="J405" s="327">
        <v>3216</v>
      </c>
      <c r="K405" s="328">
        <v>69.3</v>
      </c>
      <c r="L405" s="328">
        <v>2.8</v>
      </c>
      <c r="M405" s="329">
        <v>71</v>
      </c>
      <c r="N405" s="328">
        <v>2.8</v>
      </c>
      <c r="O405" s="330" t="str">
        <f t="shared" si="57"/>
        <v/>
      </c>
      <c r="P405" s="311" t="str">
        <f t="shared" si="58"/>
        <v/>
      </c>
      <c r="Q405" s="360" t="str">
        <f t="shared" si="59"/>
        <v/>
      </c>
      <c r="R405" s="330" t="str">
        <f t="shared" si="54"/>
        <v/>
      </c>
      <c r="S405" s="330" t="str">
        <f t="shared" si="55"/>
        <v/>
      </c>
      <c r="T405" s="330" t="str">
        <f t="shared" si="56"/>
        <v/>
      </c>
      <c r="U405" s="330" t="str">
        <f t="shared" si="60"/>
        <v/>
      </c>
      <c r="V405" s="332" t="str">
        <f t="shared" si="61"/>
        <v/>
      </c>
      <c r="W405" s="214" t="str">
        <f t="shared" si="62"/>
        <v/>
      </c>
    </row>
    <row r="406" spans="1:23" x14ac:dyDescent="0.3">
      <c r="A406" s="325" t="s">
        <v>432</v>
      </c>
      <c r="B406" s="326" t="s">
        <v>435</v>
      </c>
      <c r="C406" s="326">
        <v>7416</v>
      </c>
      <c r="D406" s="327">
        <v>7300</v>
      </c>
      <c r="E406" s="326">
        <v>5724</v>
      </c>
      <c r="F406" s="328">
        <v>77.2</v>
      </c>
      <c r="G406" s="328">
        <v>2</v>
      </c>
      <c r="H406" s="328">
        <v>78.400000000000006</v>
      </c>
      <c r="I406" s="328">
        <v>2</v>
      </c>
      <c r="J406" s="327">
        <v>5223</v>
      </c>
      <c r="K406" s="328">
        <v>70.400000000000006</v>
      </c>
      <c r="L406" s="328">
        <v>2.2000000000000002</v>
      </c>
      <c r="M406" s="329">
        <v>71.5</v>
      </c>
      <c r="N406" s="328">
        <v>2.2000000000000002</v>
      </c>
      <c r="O406" s="330" t="str">
        <f t="shared" si="57"/>
        <v/>
      </c>
      <c r="P406" s="311" t="str">
        <f t="shared" si="58"/>
        <v/>
      </c>
      <c r="Q406" s="360" t="str">
        <f t="shared" si="59"/>
        <v/>
      </c>
      <c r="R406" s="330" t="str">
        <f t="shared" si="54"/>
        <v/>
      </c>
      <c r="S406" s="330" t="str">
        <f t="shared" si="55"/>
        <v/>
      </c>
      <c r="T406" s="330" t="str">
        <f t="shared" si="56"/>
        <v/>
      </c>
      <c r="U406" s="330" t="str">
        <f t="shared" si="60"/>
        <v/>
      </c>
      <c r="V406" s="332" t="str">
        <f t="shared" si="61"/>
        <v/>
      </c>
      <c r="W406" s="214" t="str">
        <f t="shared" si="62"/>
        <v/>
      </c>
    </row>
    <row r="407" spans="1:23" x14ac:dyDescent="0.3">
      <c r="A407" s="325" t="s">
        <v>432</v>
      </c>
      <c r="B407" s="326" t="s">
        <v>436</v>
      </c>
      <c r="C407" s="326">
        <v>7095</v>
      </c>
      <c r="D407" s="327">
        <v>7064</v>
      </c>
      <c r="E407" s="326">
        <v>5535</v>
      </c>
      <c r="F407" s="328">
        <v>78</v>
      </c>
      <c r="G407" s="328">
        <v>2</v>
      </c>
      <c r="H407" s="328">
        <v>78.400000000000006</v>
      </c>
      <c r="I407" s="328">
        <v>2</v>
      </c>
      <c r="J407" s="327">
        <v>5077</v>
      </c>
      <c r="K407" s="328">
        <v>71.599999999999994</v>
      </c>
      <c r="L407" s="328">
        <v>2.2000000000000002</v>
      </c>
      <c r="M407" s="329">
        <v>71.900000000000006</v>
      </c>
      <c r="N407" s="328">
        <v>2.2000000000000002</v>
      </c>
      <c r="O407" s="330" t="str">
        <f t="shared" si="57"/>
        <v/>
      </c>
      <c r="P407" s="311" t="str">
        <f t="shared" si="58"/>
        <v/>
      </c>
      <c r="Q407" s="360" t="str">
        <f t="shared" si="59"/>
        <v/>
      </c>
      <c r="R407" s="330" t="str">
        <f t="shared" si="54"/>
        <v/>
      </c>
      <c r="S407" s="330" t="str">
        <f t="shared" si="55"/>
        <v/>
      </c>
      <c r="T407" s="330" t="str">
        <f t="shared" si="56"/>
        <v/>
      </c>
      <c r="U407" s="330" t="str">
        <f t="shared" si="60"/>
        <v/>
      </c>
      <c r="V407" s="332" t="str">
        <f t="shared" si="61"/>
        <v/>
      </c>
      <c r="W407" s="214" t="str">
        <f t="shared" si="62"/>
        <v/>
      </c>
    </row>
    <row r="408" spans="1:23" x14ac:dyDescent="0.3">
      <c r="A408" s="325" t="s">
        <v>432</v>
      </c>
      <c r="B408" s="326" t="s">
        <v>437</v>
      </c>
      <c r="C408" s="326">
        <v>1069</v>
      </c>
      <c r="D408" s="327">
        <v>1042</v>
      </c>
      <c r="E408" s="326">
        <v>758</v>
      </c>
      <c r="F408" s="328">
        <v>70.900000000000006</v>
      </c>
      <c r="G408" s="328">
        <v>5.4</v>
      </c>
      <c r="H408" s="328">
        <v>72.8</v>
      </c>
      <c r="I408" s="328">
        <v>5.4</v>
      </c>
      <c r="J408" s="327">
        <v>678</v>
      </c>
      <c r="K408" s="328">
        <v>63.4</v>
      </c>
      <c r="L408" s="328">
        <v>5.8</v>
      </c>
      <c r="M408" s="329">
        <v>65.099999999999994</v>
      </c>
      <c r="N408" s="328">
        <v>5.8</v>
      </c>
      <c r="O408" s="330" t="str">
        <f t="shared" si="57"/>
        <v/>
      </c>
      <c r="P408" s="311" t="str">
        <f t="shared" si="58"/>
        <v/>
      </c>
      <c r="Q408" s="360" t="str">
        <f t="shared" si="59"/>
        <v/>
      </c>
      <c r="R408" s="330" t="str">
        <f t="shared" si="54"/>
        <v/>
      </c>
      <c r="S408" s="330" t="str">
        <f t="shared" si="55"/>
        <v/>
      </c>
      <c r="T408" s="330" t="str">
        <f t="shared" si="56"/>
        <v/>
      </c>
      <c r="U408" s="330" t="str">
        <f t="shared" si="60"/>
        <v/>
      </c>
      <c r="V408" s="332" t="str">
        <f t="shared" si="61"/>
        <v/>
      </c>
      <c r="W408" s="214" t="str">
        <f t="shared" si="62"/>
        <v/>
      </c>
    </row>
    <row r="409" spans="1:23" x14ac:dyDescent="0.3">
      <c r="A409" s="325" t="s">
        <v>432</v>
      </c>
      <c r="B409" s="326" t="s">
        <v>438</v>
      </c>
      <c r="C409" s="326">
        <v>234</v>
      </c>
      <c r="D409" s="327">
        <v>167</v>
      </c>
      <c r="E409" s="326">
        <v>101</v>
      </c>
      <c r="F409" s="328">
        <v>43.2</v>
      </c>
      <c r="G409" s="328">
        <v>13.1</v>
      </c>
      <c r="H409" s="328">
        <v>60.6</v>
      </c>
      <c r="I409" s="328">
        <v>15.3</v>
      </c>
      <c r="J409" s="327">
        <v>96</v>
      </c>
      <c r="K409" s="328">
        <v>41</v>
      </c>
      <c r="L409" s="328">
        <v>13</v>
      </c>
      <c r="M409" s="329">
        <v>57.5</v>
      </c>
      <c r="N409" s="328">
        <v>15.5</v>
      </c>
      <c r="O409" s="330" t="str">
        <f t="shared" si="57"/>
        <v/>
      </c>
      <c r="P409" s="311" t="str">
        <f t="shared" si="58"/>
        <v/>
      </c>
      <c r="Q409" s="360" t="str">
        <f t="shared" si="59"/>
        <v/>
      </c>
      <c r="R409" s="330" t="str">
        <f t="shared" si="54"/>
        <v/>
      </c>
      <c r="S409" s="330" t="str">
        <f t="shared" si="55"/>
        <v/>
      </c>
      <c r="T409" s="330" t="str">
        <f t="shared" si="56"/>
        <v/>
      </c>
      <c r="U409" s="330" t="str">
        <f t="shared" si="60"/>
        <v/>
      </c>
      <c r="V409" s="332" t="str">
        <f t="shared" si="61"/>
        <v/>
      </c>
      <c r="W409" s="214" t="str">
        <f t="shared" si="62"/>
        <v/>
      </c>
    </row>
    <row r="410" spans="1:23" x14ac:dyDescent="0.3">
      <c r="A410" s="325" t="s">
        <v>432</v>
      </c>
      <c r="B410" s="326" t="s">
        <v>439</v>
      </c>
      <c r="C410" s="326">
        <v>383</v>
      </c>
      <c r="D410" s="327">
        <v>299</v>
      </c>
      <c r="E410" s="326">
        <v>226</v>
      </c>
      <c r="F410" s="328">
        <v>59</v>
      </c>
      <c r="G410" s="328">
        <v>10.8</v>
      </c>
      <c r="H410" s="328">
        <v>75.8</v>
      </c>
      <c r="I410" s="328">
        <v>10.6</v>
      </c>
      <c r="J410" s="327">
        <v>175</v>
      </c>
      <c r="K410" s="328">
        <v>45.7</v>
      </c>
      <c r="L410" s="328">
        <v>10.9</v>
      </c>
      <c r="M410" s="329">
        <v>58.7</v>
      </c>
      <c r="N410" s="328">
        <v>12.2</v>
      </c>
      <c r="O410" s="330" t="str">
        <f t="shared" si="57"/>
        <v/>
      </c>
      <c r="P410" s="311" t="str">
        <f t="shared" si="58"/>
        <v/>
      </c>
      <c r="Q410" s="360" t="str">
        <f t="shared" si="59"/>
        <v/>
      </c>
      <c r="R410" s="330" t="str">
        <f t="shared" si="54"/>
        <v/>
      </c>
      <c r="S410" s="330" t="str">
        <f t="shared" si="55"/>
        <v/>
      </c>
      <c r="T410" s="330" t="str">
        <f t="shared" si="56"/>
        <v/>
      </c>
      <c r="U410" s="330" t="str">
        <f t="shared" si="60"/>
        <v/>
      </c>
      <c r="V410" s="332" t="str">
        <f t="shared" si="61"/>
        <v/>
      </c>
      <c r="W410" s="214" t="str">
        <f t="shared" si="62"/>
        <v/>
      </c>
    </row>
    <row r="411" spans="1:23" x14ac:dyDescent="0.3">
      <c r="A411" s="325" t="s">
        <v>432</v>
      </c>
      <c r="B411" s="326" t="s">
        <v>440</v>
      </c>
      <c r="C411" s="326">
        <v>7592</v>
      </c>
      <c r="D411" s="327">
        <v>7476</v>
      </c>
      <c r="E411" s="326">
        <v>5844</v>
      </c>
      <c r="F411" s="328">
        <v>77</v>
      </c>
      <c r="G411" s="328">
        <v>2</v>
      </c>
      <c r="H411" s="328">
        <v>78.2</v>
      </c>
      <c r="I411" s="328">
        <v>2</v>
      </c>
      <c r="J411" s="327">
        <v>5324</v>
      </c>
      <c r="K411" s="328">
        <v>70.099999999999994</v>
      </c>
      <c r="L411" s="328">
        <v>2.2000000000000002</v>
      </c>
      <c r="M411" s="329">
        <v>71.2</v>
      </c>
      <c r="N411" s="328">
        <v>2.1</v>
      </c>
      <c r="O411" s="330" t="str">
        <f t="shared" si="57"/>
        <v/>
      </c>
      <c r="P411" s="311" t="str">
        <f t="shared" si="58"/>
        <v/>
      </c>
      <c r="Q411" s="360" t="str">
        <f t="shared" si="59"/>
        <v/>
      </c>
      <c r="R411" s="330" t="str">
        <f t="shared" si="54"/>
        <v/>
      </c>
      <c r="S411" s="330" t="str">
        <f t="shared" si="55"/>
        <v/>
      </c>
      <c r="T411" s="330" t="str">
        <f t="shared" si="56"/>
        <v/>
      </c>
      <c r="U411" s="330" t="str">
        <f t="shared" si="60"/>
        <v/>
      </c>
      <c r="V411" s="332" t="str">
        <f t="shared" si="61"/>
        <v/>
      </c>
      <c r="W411" s="214" t="str">
        <f t="shared" si="62"/>
        <v/>
      </c>
    </row>
    <row r="412" spans="1:23" x14ac:dyDescent="0.3">
      <c r="A412" s="325" t="s">
        <v>432</v>
      </c>
      <c r="B412" s="326" t="s">
        <v>441</v>
      </c>
      <c r="C412" s="326">
        <v>1181</v>
      </c>
      <c r="D412" s="327">
        <v>1153</v>
      </c>
      <c r="E412" s="326">
        <v>831</v>
      </c>
      <c r="F412" s="328">
        <v>70.400000000000006</v>
      </c>
      <c r="G412" s="328">
        <v>5.2</v>
      </c>
      <c r="H412" s="328">
        <v>72.099999999999994</v>
      </c>
      <c r="I412" s="328">
        <v>5.2</v>
      </c>
      <c r="J412" s="327">
        <v>738</v>
      </c>
      <c r="K412" s="328">
        <v>62.5</v>
      </c>
      <c r="L412" s="328">
        <v>5.5</v>
      </c>
      <c r="M412" s="329">
        <v>64</v>
      </c>
      <c r="N412" s="328">
        <v>5.5</v>
      </c>
      <c r="O412" s="330" t="str">
        <f t="shared" si="57"/>
        <v/>
      </c>
      <c r="P412" s="311" t="str">
        <f t="shared" si="58"/>
        <v/>
      </c>
      <c r="Q412" s="360" t="str">
        <f t="shared" si="59"/>
        <v/>
      </c>
      <c r="R412" s="330" t="str">
        <f t="shared" si="54"/>
        <v/>
      </c>
      <c r="S412" s="330" t="str">
        <f t="shared" si="55"/>
        <v/>
      </c>
      <c r="T412" s="330" t="str">
        <f t="shared" si="56"/>
        <v/>
      </c>
      <c r="U412" s="330" t="str">
        <f t="shared" si="60"/>
        <v/>
      </c>
      <c r="V412" s="332" t="str">
        <f t="shared" si="61"/>
        <v/>
      </c>
      <c r="W412" s="214" t="str">
        <f t="shared" si="62"/>
        <v/>
      </c>
    </row>
    <row r="413" spans="1:23" x14ac:dyDescent="0.3">
      <c r="A413" s="325" t="s">
        <v>432</v>
      </c>
      <c r="B413" s="326" t="s">
        <v>442</v>
      </c>
      <c r="C413" s="326">
        <v>260</v>
      </c>
      <c r="D413" s="327">
        <v>192</v>
      </c>
      <c r="E413" s="326">
        <v>126</v>
      </c>
      <c r="F413" s="328">
        <v>48.7</v>
      </c>
      <c r="G413" s="328">
        <v>12.5</v>
      </c>
      <c r="H413" s="328">
        <v>65.8</v>
      </c>
      <c r="I413" s="328">
        <v>13.8</v>
      </c>
      <c r="J413" s="327">
        <v>121</v>
      </c>
      <c r="K413" s="328">
        <v>46.7</v>
      </c>
      <c r="L413" s="328">
        <v>12.5</v>
      </c>
      <c r="M413" s="329">
        <v>63.1</v>
      </c>
      <c r="N413" s="328">
        <v>14.1</v>
      </c>
      <c r="O413" s="330" t="str">
        <f t="shared" si="57"/>
        <v/>
      </c>
      <c r="P413" s="311" t="str">
        <f t="shared" si="58"/>
        <v/>
      </c>
      <c r="Q413" s="360" t="str">
        <f t="shared" si="59"/>
        <v/>
      </c>
      <c r="R413" s="330" t="str">
        <f t="shared" si="54"/>
        <v/>
      </c>
      <c r="S413" s="330" t="str">
        <f t="shared" si="55"/>
        <v/>
      </c>
      <c r="T413" s="330" t="str">
        <f t="shared" si="56"/>
        <v/>
      </c>
      <c r="U413" s="330" t="str">
        <f t="shared" si="60"/>
        <v/>
      </c>
      <c r="V413" s="332" t="str">
        <f t="shared" si="61"/>
        <v/>
      </c>
      <c r="W413" s="214" t="str">
        <f t="shared" si="62"/>
        <v/>
      </c>
    </row>
    <row r="414" spans="1:23" x14ac:dyDescent="0.3">
      <c r="A414" s="325" t="s">
        <v>481</v>
      </c>
      <c r="B414" s="326" t="s">
        <v>431</v>
      </c>
      <c r="C414" s="326">
        <v>2942</v>
      </c>
      <c r="D414" s="327">
        <v>2800</v>
      </c>
      <c r="E414" s="326">
        <v>1884</v>
      </c>
      <c r="F414" s="328">
        <v>64</v>
      </c>
      <c r="G414" s="328">
        <v>3.5</v>
      </c>
      <c r="H414" s="328">
        <v>67.3</v>
      </c>
      <c r="I414" s="328">
        <v>3.5</v>
      </c>
      <c r="J414" s="327">
        <v>1631</v>
      </c>
      <c r="K414" s="328">
        <v>55.5</v>
      </c>
      <c r="L414" s="328">
        <v>3.6</v>
      </c>
      <c r="M414" s="329">
        <v>58.3</v>
      </c>
      <c r="N414" s="328">
        <v>3.7</v>
      </c>
      <c r="O414" s="330">
        <f t="shared" si="57"/>
        <v>65</v>
      </c>
      <c r="P414" s="311">
        <f t="shared" si="58"/>
        <v>0.4236276849642005</v>
      </c>
      <c r="Q414" s="360">
        <f t="shared" si="59"/>
        <v>0.65173489994492384</v>
      </c>
      <c r="R414" s="330">
        <f t="shared" si="54"/>
        <v>49.5</v>
      </c>
      <c r="S414" s="330">
        <f t="shared" si="55"/>
        <v>46.6</v>
      </c>
      <c r="T414" s="330">
        <f t="shared" si="56"/>
        <v>30.3</v>
      </c>
      <c r="U414" s="330" t="str">
        <f t="shared" si="60"/>
        <v>B</v>
      </c>
      <c r="V414" s="332">
        <f t="shared" si="61"/>
        <v>0.22637231503579952</v>
      </c>
      <c r="W414" s="214" t="str">
        <f t="shared" si="62"/>
        <v>Oklahoma</v>
      </c>
    </row>
    <row r="415" spans="1:23" x14ac:dyDescent="0.3">
      <c r="A415" s="325" t="s">
        <v>432</v>
      </c>
      <c r="B415" s="326" t="s">
        <v>433</v>
      </c>
      <c r="C415" s="326">
        <v>1434</v>
      </c>
      <c r="D415" s="327">
        <v>1367</v>
      </c>
      <c r="E415" s="326">
        <v>856</v>
      </c>
      <c r="F415" s="328">
        <v>59.7</v>
      </c>
      <c r="G415" s="328">
        <v>5.0999999999999996</v>
      </c>
      <c r="H415" s="328">
        <v>62.6</v>
      </c>
      <c r="I415" s="328">
        <v>5.2</v>
      </c>
      <c r="J415" s="327">
        <v>741</v>
      </c>
      <c r="K415" s="328">
        <v>51.7</v>
      </c>
      <c r="L415" s="328">
        <v>5.2</v>
      </c>
      <c r="M415" s="329">
        <v>54.2</v>
      </c>
      <c r="N415" s="328">
        <v>5.3</v>
      </c>
      <c r="O415" s="330" t="str">
        <f t="shared" si="57"/>
        <v/>
      </c>
      <c r="P415" s="311" t="str">
        <f t="shared" si="58"/>
        <v/>
      </c>
      <c r="Q415" s="360" t="str">
        <f t="shared" si="59"/>
        <v/>
      </c>
      <c r="R415" s="330" t="str">
        <f t="shared" si="54"/>
        <v/>
      </c>
      <c r="S415" s="330" t="str">
        <f t="shared" si="55"/>
        <v/>
      </c>
      <c r="T415" s="330" t="str">
        <f t="shared" si="56"/>
        <v/>
      </c>
      <c r="U415" s="330" t="str">
        <f t="shared" si="60"/>
        <v/>
      </c>
      <c r="V415" s="332" t="str">
        <f t="shared" si="61"/>
        <v/>
      </c>
      <c r="W415" s="214" t="str">
        <f t="shared" si="62"/>
        <v/>
      </c>
    </row>
    <row r="416" spans="1:23" x14ac:dyDescent="0.3">
      <c r="A416" s="325" t="s">
        <v>432</v>
      </c>
      <c r="B416" s="326" t="s">
        <v>434</v>
      </c>
      <c r="C416" s="326">
        <v>1508</v>
      </c>
      <c r="D416" s="327">
        <v>1433</v>
      </c>
      <c r="E416" s="326">
        <v>1028</v>
      </c>
      <c r="F416" s="328">
        <v>68.2</v>
      </c>
      <c r="G416" s="328">
        <v>4.7</v>
      </c>
      <c r="H416" s="328">
        <v>71.7</v>
      </c>
      <c r="I416" s="328">
        <v>4.7</v>
      </c>
      <c r="J416" s="327">
        <v>890</v>
      </c>
      <c r="K416" s="328">
        <v>59</v>
      </c>
      <c r="L416" s="328">
        <v>5</v>
      </c>
      <c r="M416" s="329">
        <v>62.1</v>
      </c>
      <c r="N416" s="328">
        <v>5.0999999999999996</v>
      </c>
      <c r="O416" s="330" t="str">
        <f t="shared" si="57"/>
        <v/>
      </c>
      <c r="P416" s="311" t="str">
        <f t="shared" si="58"/>
        <v/>
      </c>
      <c r="Q416" s="360" t="str">
        <f t="shared" si="59"/>
        <v/>
      </c>
      <c r="R416" s="330" t="str">
        <f t="shared" si="54"/>
        <v/>
      </c>
      <c r="S416" s="330" t="str">
        <f t="shared" si="55"/>
        <v/>
      </c>
      <c r="T416" s="330" t="str">
        <f t="shared" si="56"/>
        <v/>
      </c>
      <c r="U416" s="330" t="str">
        <f t="shared" si="60"/>
        <v/>
      </c>
      <c r="V416" s="332" t="str">
        <f t="shared" si="61"/>
        <v/>
      </c>
      <c r="W416" s="214" t="str">
        <f t="shared" si="62"/>
        <v/>
      </c>
    </row>
    <row r="417" spans="1:23" x14ac:dyDescent="0.3">
      <c r="A417" s="325" t="s">
        <v>432</v>
      </c>
      <c r="B417" s="326" t="s">
        <v>435</v>
      </c>
      <c r="C417" s="326">
        <v>2289</v>
      </c>
      <c r="D417" s="327">
        <v>2175</v>
      </c>
      <c r="E417" s="326">
        <v>1537</v>
      </c>
      <c r="F417" s="328">
        <v>67.099999999999994</v>
      </c>
      <c r="G417" s="328">
        <v>3.9</v>
      </c>
      <c r="H417" s="328">
        <v>70.599999999999994</v>
      </c>
      <c r="I417" s="328">
        <v>3.9</v>
      </c>
      <c r="J417" s="327">
        <v>1347</v>
      </c>
      <c r="K417" s="328">
        <v>58.9</v>
      </c>
      <c r="L417" s="328">
        <v>4.0999999999999996</v>
      </c>
      <c r="M417" s="329">
        <v>62</v>
      </c>
      <c r="N417" s="328">
        <v>4.0999999999999996</v>
      </c>
      <c r="O417" s="330" t="str">
        <f t="shared" si="57"/>
        <v/>
      </c>
      <c r="P417" s="311" t="str">
        <f t="shared" si="58"/>
        <v/>
      </c>
      <c r="Q417" s="360" t="str">
        <f t="shared" si="59"/>
        <v/>
      </c>
      <c r="R417" s="330" t="str">
        <f t="shared" si="54"/>
        <v/>
      </c>
      <c r="S417" s="330" t="str">
        <f t="shared" si="55"/>
        <v/>
      </c>
      <c r="T417" s="330" t="str">
        <f t="shared" si="56"/>
        <v/>
      </c>
      <c r="U417" s="330" t="str">
        <f t="shared" si="60"/>
        <v/>
      </c>
      <c r="V417" s="332" t="str">
        <f t="shared" si="61"/>
        <v/>
      </c>
      <c r="W417" s="214" t="str">
        <f t="shared" si="62"/>
        <v/>
      </c>
    </row>
    <row r="418" spans="1:23" x14ac:dyDescent="0.3">
      <c r="A418" s="325" t="s">
        <v>432</v>
      </c>
      <c r="B418" s="326" t="s">
        <v>436</v>
      </c>
      <c r="C418" s="326">
        <v>1977</v>
      </c>
      <c r="D418" s="327">
        <v>1962</v>
      </c>
      <c r="E418" s="326">
        <v>1442</v>
      </c>
      <c r="F418" s="328">
        <v>73</v>
      </c>
      <c r="G418" s="328">
        <v>4</v>
      </c>
      <c r="H418" s="328">
        <v>73.5</v>
      </c>
      <c r="I418" s="328">
        <v>3.9</v>
      </c>
      <c r="J418" s="327">
        <v>1276</v>
      </c>
      <c r="K418" s="328">
        <v>64.599999999999994</v>
      </c>
      <c r="L418" s="328">
        <v>4.3</v>
      </c>
      <c r="M418" s="329">
        <v>65</v>
      </c>
      <c r="N418" s="328">
        <v>4.3</v>
      </c>
      <c r="O418" s="330" t="str">
        <f t="shared" si="57"/>
        <v/>
      </c>
      <c r="P418" s="311" t="str">
        <f t="shared" si="58"/>
        <v/>
      </c>
      <c r="Q418" s="360" t="str">
        <f t="shared" si="59"/>
        <v/>
      </c>
      <c r="R418" s="330" t="str">
        <f t="shared" si="54"/>
        <v/>
      </c>
      <c r="S418" s="330" t="str">
        <f t="shared" si="55"/>
        <v/>
      </c>
      <c r="T418" s="330" t="str">
        <f t="shared" si="56"/>
        <v/>
      </c>
      <c r="U418" s="330" t="str">
        <f t="shared" si="60"/>
        <v/>
      </c>
      <c r="V418" s="332" t="str">
        <f t="shared" si="61"/>
        <v/>
      </c>
      <c r="W418" s="214" t="str">
        <f t="shared" si="62"/>
        <v/>
      </c>
    </row>
    <row r="419" spans="1:23" x14ac:dyDescent="0.3">
      <c r="A419" s="325" t="s">
        <v>432</v>
      </c>
      <c r="B419" s="326" t="s">
        <v>437</v>
      </c>
      <c r="C419" s="326">
        <v>231</v>
      </c>
      <c r="D419" s="327">
        <v>218</v>
      </c>
      <c r="E419" s="326">
        <v>123</v>
      </c>
      <c r="F419" s="328">
        <v>53.3</v>
      </c>
      <c r="G419" s="328">
        <v>12.4</v>
      </c>
      <c r="H419" s="328">
        <v>56.4</v>
      </c>
      <c r="I419" s="328">
        <v>12.7</v>
      </c>
      <c r="J419" s="327">
        <v>108</v>
      </c>
      <c r="K419" s="328">
        <v>46.8</v>
      </c>
      <c r="L419" s="328">
        <v>12.4</v>
      </c>
      <c r="M419" s="329">
        <v>49.5</v>
      </c>
      <c r="N419" s="328">
        <v>12.8</v>
      </c>
      <c r="O419" s="330" t="str">
        <f t="shared" si="57"/>
        <v/>
      </c>
      <c r="P419" s="311" t="str">
        <f t="shared" si="58"/>
        <v/>
      </c>
      <c r="Q419" s="360" t="str">
        <f t="shared" si="59"/>
        <v/>
      </c>
      <c r="R419" s="330" t="str">
        <f t="shared" si="54"/>
        <v/>
      </c>
      <c r="S419" s="330" t="str">
        <f t="shared" si="55"/>
        <v/>
      </c>
      <c r="T419" s="330" t="str">
        <f t="shared" si="56"/>
        <v/>
      </c>
      <c r="U419" s="330" t="str">
        <f t="shared" si="60"/>
        <v/>
      </c>
      <c r="V419" s="332" t="str">
        <f t="shared" si="61"/>
        <v/>
      </c>
      <c r="W419" s="214" t="str">
        <f t="shared" si="62"/>
        <v/>
      </c>
    </row>
    <row r="420" spans="1:23" x14ac:dyDescent="0.3">
      <c r="A420" s="325" t="s">
        <v>432</v>
      </c>
      <c r="B420" s="326" t="s">
        <v>438</v>
      </c>
      <c r="C420" s="326">
        <v>26</v>
      </c>
      <c r="D420" s="327">
        <v>19</v>
      </c>
      <c r="E420" s="326">
        <v>4</v>
      </c>
      <c r="F420" s="333" t="s">
        <v>444</v>
      </c>
      <c r="G420" s="333" t="s">
        <v>444</v>
      </c>
      <c r="H420" s="333" t="s">
        <v>444</v>
      </c>
      <c r="I420" s="333" t="s">
        <v>444</v>
      </c>
      <c r="J420" s="327">
        <v>4</v>
      </c>
      <c r="K420" s="333" t="s">
        <v>444</v>
      </c>
      <c r="L420" s="333" t="s">
        <v>444</v>
      </c>
      <c r="M420" s="334" t="s">
        <v>444</v>
      </c>
      <c r="N420" s="333" t="s">
        <v>444</v>
      </c>
      <c r="O420" s="330" t="str">
        <f t="shared" si="57"/>
        <v/>
      </c>
      <c r="P420" s="311" t="str">
        <f t="shared" si="58"/>
        <v/>
      </c>
      <c r="Q420" s="360" t="str">
        <f t="shared" si="59"/>
        <v/>
      </c>
      <c r="R420" s="330" t="str">
        <f t="shared" si="54"/>
        <v/>
      </c>
      <c r="S420" s="330" t="str">
        <f t="shared" si="55"/>
        <v/>
      </c>
      <c r="T420" s="330" t="str">
        <f t="shared" si="56"/>
        <v/>
      </c>
      <c r="U420" s="330" t="str">
        <f t="shared" si="60"/>
        <v/>
      </c>
      <c r="V420" s="332" t="str">
        <f t="shared" si="61"/>
        <v/>
      </c>
      <c r="W420" s="214" t="str">
        <f t="shared" si="62"/>
        <v/>
      </c>
    </row>
    <row r="421" spans="1:23" x14ac:dyDescent="0.3">
      <c r="A421" s="325" t="s">
        <v>432</v>
      </c>
      <c r="B421" s="326" t="s">
        <v>439</v>
      </c>
      <c r="C421" s="326">
        <v>348</v>
      </c>
      <c r="D421" s="327">
        <v>248</v>
      </c>
      <c r="E421" s="326">
        <v>106</v>
      </c>
      <c r="F421" s="328">
        <v>30.6</v>
      </c>
      <c r="G421" s="328">
        <v>10.199999999999999</v>
      </c>
      <c r="H421" s="328">
        <v>42.8</v>
      </c>
      <c r="I421" s="328">
        <v>13</v>
      </c>
      <c r="J421" s="327">
        <v>75</v>
      </c>
      <c r="K421" s="328">
        <v>21.6</v>
      </c>
      <c r="L421" s="328">
        <v>9.1</v>
      </c>
      <c r="M421" s="329">
        <v>30.3</v>
      </c>
      <c r="N421" s="328">
        <v>12.1</v>
      </c>
      <c r="O421" s="330" t="str">
        <f t="shared" si="57"/>
        <v/>
      </c>
      <c r="P421" s="311" t="str">
        <f t="shared" si="58"/>
        <v/>
      </c>
      <c r="Q421" s="360" t="str">
        <f t="shared" si="59"/>
        <v/>
      </c>
      <c r="R421" s="330" t="str">
        <f t="shared" si="54"/>
        <v/>
      </c>
      <c r="S421" s="330" t="str">
        <f t="shared" si="55"/>
        <v/>
      </c>
      <c r="T421" s="330" t="str">
        <f t="shared" si="56"/>
        <v/>
      </c>
      <c r="U421" s="330" t="str">
        <f t="shared" si="60"/>
        <v/>
      </c>
      <c r="V421" s="332" t="str">
        <f t="shared" si="61"/>
        <v/>
      </c>
      <c r="W421" s="214" t="str">
        <f t="shared" si="62"/>
        <v/>
      </c>
    </row>
    <row r="422" spans="1:23" x14ac:dyDescent="0.3">
      <c r="A422" s="325" t="s">
        <v>432</v>
      </c>
      <c r="B422" s="326" t="s">
        <v>440</v>
      </c>
      <c r="C422" s="326">
        <v>2402</v>
      </c>
      <c r="D422" s="327">
        <v>2288</v>
      </c>
      <c r="E422" s="326">
        <v>1588</v>
      </c>
      <c r="F422" s="328">
        <v>66.099999999999994</v>
      </c>
      <c r="G422" s="328">
        <v>3.8</v>
      </c>
      <c r="H422" s="328">
        <v>69.400000000000006</v>
      </c>
      <c r="I422" s="328">
        <v>3.8</v>
      </c>
      <c r="J422" s="327">
        <v>1382</v>
      </c>
      <c r="K422" s="328">
        <v>57.6</v>
      </c>
      <c r="L422" s="328">
        <v>4</v>
      </c>
      <c r="M422" s="329">
        <v>60.4</v>
      </c>
      <c r="N422" s="328">
        <v>4</v>
      </c>
      <c r="O422" s="330" t="str">
        <f t="shared" si="57"/>
        <v/>
      </c>
      <c r="P422" s="311" t="str">
        <f t="shared" si="58"/>
        <v/>
      </c>
      <c r="Q422" s="360" t="str">
        <f t="shared" si="59"/>
        <v/>
      </c>
      <c r="R422" s="330" t="str">
        <f t="shared" si="54"/>
        <v/>
      </c>
      <c r="S422" s="330" t="str">
        <f t="shared" si="55"/>
        <v/>
      </c>
      <c r="T422" s="330" t="str">
        <f t="shared" si="56"/>
        <v/>
      </c>
      <c r="U422" s="330" t="str">
        <f t="shared" si="60"/>
        <v/>
      </c>
      <c r="V422" s="332" t="str">
        <f t="shared" si="61"/>
        <v/>
      </c>
      <c r="W422" s="214" t="str">
        <f t="shared" si="62"/>
        <v/>
      </c>
    </row>
    <row r="423" spans="1:23" x14ac:dyDescent="0.3">
      <c r="A423" s="325" t="s">
        <v>432</v>
      </c>
      <c r="B423" s="326" t="s">
        <v>441</v>
      </c>
      <c r="C423" s="326">
        <v>255</v>
      </c>
      <c r="D423" s="327">
        <v>242</v>
      </c>
      <c r="E423" s="326">
        <v>130</v>
      </c>
      <c r="F423" s="328">
        <v>50.9</v>
      </c>
      <c r="G423" s="328">
        <v>11.8</v>
      </c>
      <c r="H423" s="328">
        <v>53.6</v>
      </c>
      <c r="I423" s="328">
        <v>12.1</v>
      </c>
      <c r="J423" s="327">
        <v>113</v>
      </c>
      <c r="K423" s="328">
        <v>44.3</v>
      </c>
      <c r="L423" s="328">
        <v>11.8</v>
      </c>
      <c r="M423" s="329">
        <v>46.6</v>
      </c>
      <c r="N423" s="328">
        <v>12.1</v>
      </c>
      <c r="O423" s="330" t="str">
        <f t="shared" si="57"/>
        <v/>
      </c>
      <c r="P423" s="311" t="str">
        <f t="shared" si="58"/>
        <v/>
      </c>
      <c r="Q423" s="360" t="str">
        <f t="shared" si="59"/>
        <v/>
      </c>
      <c r="R423" s="330" t="str">
        <f t="shared" si="54"/>
        <v/>
      </c>
      <c r="S423" s="330" t="str">
        <f t="shared" si="55"/>
        <v/>
      </c>
      <c r="T423" s="330" t="str">
        <f t="shared" si="56"/>
        <v/>
      </c>
      <c r="U423" s="330" t="str">
        <f t="shared" si="60"/>
        <v/>
      </c>
      <c r="V423" s="332" t="str">
        <f t="shared" si="61"/>
        <v/>
      </c>
      <c r="W423" s="214" t="str">
        <f t="shared" si="62"/>
        <v/>
      </c>
    </row>
    <row r="424" spans="1:23" x14ac:dyDescent="0.3">
      <c r="A424" s="325" t="s">
        <v>432</v>
      </c>
      <c r="B424" s="326" t="s">
        <v>442</v>
      </c>
      <c r="C424" s="326">
        <v>43</v>
      </c>
      <c r="D424" s="327">
        <v>36</v>
      </c>
      <c r="E424" s="326">
        <v>9</v>
      </c>
      <c r="F424" s="333" t="s">
        <v>444</v>
      </c>
      <c r="G424" s="333" t="s">
        <v>444</v>
      </c>
      <c r="H424" s="333" t="s">
        <v>444</v>
      </c>
      <c r="I424" s="333" t="s">
        <v>444</v>
      </c>
      <c r="J424" s="327">
        <v>4</v>
      </c>
      <c r="K424" s="333" t="s">
        <v>444</v>
      </c>
      <c r="L424" s="333" t="s">
        <v>444</v>
      </c>
      <c r="M424" s="334" t="s">
        <v>444</v>
      </c>
      <c r="N424" s="333" t="s">
        <v>444</v>
      </c>
      <c r="O424" s="330" t="str">
        <f t="shared" si="57"/>
        <v/>
      </c>
      <c r="P424" s="311" t="str">
        <f t="shared" si="58"/>
        <v/>
      </c>
      <c r="Q424" s="360" t="str">
        <f t="shared" si="59"/>
        <v/>
      </c>
      <c r="R424" s="330" t="str">
        <f t="shared" si="54"/>
        <v/>
      </c>
      <c r="S424" s="330" t="str">
        <f t="shared" si="55"/>
        <v/>
      </c>
      <c r="T424" s="330" t="str">
        <f t="shared" si="56"/>
        <v/>
      </c>
      <c r="U424" s="330" t="str">
        <f t="shared" si="60"/>
        <v/>
      </c>
      <c r="V424" s="332" t="str">
        <f t="shared" si="61"/>
        <v/>
      </c>
      <c r="W424" s="214" t="str">
        <f t="shared" si="62"/>
        <v/>
      </c>
    </row>
    <row r="425" spans="1:23" x14ac:dyDescent="0.3">
      <c r="A425" s="325" t="s">
        <v>482</v>
      </c>
      <c r="B425" s="326" t="s">
        <v>431</v>
      </c>
      <c r="C425" s="326">
        <v>3369</v>
      </c>
      <c r="D425" s="327">
        <v>3242</v>
      </c>
      <c r="E425" s="326">
        <v>2590</v>
      </c>
      <c r="F425" s="328">
        <v>76.900000000000006</v>
      </c>
      <c r="G425" s="328">
        <v>2.9</v>
      </c>
      <c r="H425" s="328">
        <v>79.900000000000006</v>
      </c>
      <c r="I425" s="328">
        <v>2.8</v>
      </c>
      <c r="J425" s="327">
        <v>2402</v>
      </c>
      <c r="K425" s="328">
        <v>71.3</v>
      </c>
      <c r="L425" s="328">
        <v>3.1</v>
      </c>
      <c r="M425" s="329">
        <v>74.099999999999994</v>
      </c>
      <c r="N425" s="328">
        <v>3</v>
      </c>
      <c r="O425" s="330">
        <f t="shared" si="57"/>
        <v>77.7</v>
      </c>
      <c r="P425" s="311">
        <f t="shared" si="58"/>
        <v>0.5641025641025641</v>
      </c>
      <c r="Q425" s="360">
        <f t="shared" si="59"/>
        <v>0.72600072600072596</v>
      </c>
      <c r="R425" s="330">
        <f t="shared" si="54"/>
        <v>51.2</v>
      </c>
      <c r="S425" s="330">
        <f t="shared" si="55"/>
        <v>57.2</v>
      </c>
      <c r="T425" s="330">
        <f t="shared" si="56"/>
        <v>51.9</v>
      </c>
      <c r="U425" s="330">
        <f t="shared" si="60"/>
        <v>60.6</v>
      </c>
      <c r="V425" s="332">
        <f t="shared" si="61"/>
        <v>0.21289743589743593</v>
      </c>
      <c r="W425" s="214" t="str">
        <f t="shared" si="62"/>
        <v>Oregon</v>
      </c>
    </row>
    <row r="426" spans="1:23" x14ac:dyDescent="0.3">
      <c r="A426" s="325" t="s">
        <v>432</v>
      </c>
      <c r="B426" s="326" t="s">
        <v>433</v>
      </c>
      <c r="C426" s="326">
        <v>1645</v>
      </c>
      <c r="D426" s="327">
        <v>1572</v>
      </c>
      <c r="E426" s="326">
        <v>1245</v>
      </c>
      <c r="F426" s="328">
        <v>75.7</v>
      </c>
      <c r="G426" s="328">
        <v>4.2</v>
      </c>
      <c r="H426" s="328">
        <v>79.2</v>
      </c>
      <c r="I426" s="328">
        <v>4</v>
      </c>
      <c r="J426" s="327">
        <v>1144</v>
      </c>
      <c r="K426" s="328">
        <v>69.5</v>
      </c>
      <c r="L426" s="328">
        <v>4.5</v>
      </c>
      <c r="M426" s="329">
        <v>72.8</v>
      </c>
      <c r="N426" s="328">
        <v>4.4000000000000004</v>
      </c>
      <c r="O426" s="330" t="str">
        <f t="shared" si="57"/>
        <v/>
      </c>
      <c r="P426" s="311" t="str">
        <f t="shared" si="58"/>
        <v/>
      </c>
      <c r="Q426" s="360" t="str">
        <f t="shared" si="59"/>
        <v/>
      </c>
      <c r="R426" s="330" t="str">
        <f t="shared" si="54"/>
        <v/>
      </c>
      <c r="S426" s="330" t="str">
        <f t="shared" si="55"/>
        <v/>
      </c>
      <c r="T426" s="330" t="str">
        <f t="shared" si="56"/>
        <v/>
      </c>
      <c r="U426" s="330" t="str">
        <f t="shared" si="60"/>
        <v/>
      </c>
      <c r="V426" s="332" t="str">
        <f t="shared" si="61"/>
        <v/>
      </c>
      <c r="W426" s="214" t="str">
        <f t="shared" si="62"/>
        <v/>
      </c>
    </row>
    <row r="427" spans="1:23" x14ac:dyDescent="0.3">
      <c r="A427" s="325" t="s">
        <v>432</v>
      </c>
      <c r="B427" s="326" t="s">
        <v>434</v>
      </c>
      <c r="C427" s="326">
        <v>1724</v>
      </c>
      <c r="D427" s="327">
        <v>1670</v>
      </c>
      <c r="E427" s="326">
        <v>1345</v>
      </c>
      <c r="F427" s="328">
        <v>78</v>
      </c>
      <c r="G427" s="328">
        <v>3.9</v>
      </c>
      <c r="H427" s="328">
        <v>80.5</v>
      </c>
      <c r="I427" s="328">
        <v>3.8</v>
      </c>
      <c r="J427" s="327">
        <v>1258</v>
      </c>
      <c r="K427" s="328">
        <v>73</v>
      </c>
      <c r="L427" s="328">
        <v>4.2</v>
      </c>
      <c r="M427" s="329">
        <v>75.3</v>
      </c>
      <c r="N427" s="328">
        <v>4.2</v>
      </c>
      <c r="O427" s="330" t="str">
        <f t="shared" si="57"/>
        <v/>
      </c>
      <c r="P427" s="311" t="str">
        <f t="shared" si="58"/>
        <v/>
      </c>
      <c r="Q427" s="360" t="str">
        <f t="shared" si="59"/>
        <v/>
      </c>
      <c r="R427" s="330" t="str">
        <f t="shared" si="54"/>
        <v/>
      </c>
      <c r="S427" s="330" t="str">
        <f t="shared" si="55"/>
        <v/>
      </c>
      <c r="T427" s="330" t="str">
        <f t="shared" si="56"/>
        <v/>
      </c>
      <c r="U427" s="330" t="str">
        <f t="shared" si="60"/>
        <v/>
      </c>
      <c r="V427" s="332" t="str">
        <f t="shared" si="61"/>
        <v/>
      </c>
      <c r="W427" s="214" t="str">
        <f t="shared" si="62"/>
        <v/>
      </c>
    </row>
    <row r="428" spans="1:23" x14ac:dyDescent="0.3">
      <c r="A428" s="325" t="s">
        <v>432</v>
      </c>
      <c r="B428" s="326" t="s">
        <v>435</v>
      </c>
      <c r="C428" s="326">
        <v>2955</v>
      </c>
      <c r="D428" s="327">
        <v>2876</v>
      </c>
      <c r="E428" s="326">
        <v>2345</v>
      </c>
      <c r="F428" s="328">
        <v>79.400000000000006</v>
      </c>
      <c r="G428" s="328">
        <v>2.9</v>
      </c>
      <c r="H428" s="328">
        <v>81.5</v>
      </c>
      <c r="I428" s="328">
        <v>2.9</v>
      </c>
      <c r="J428" s="327">
        <v>2191</v>
      </c>
      <c r="K428" s="328">
        <v>74.2</v>
      </c>
      <c r="L428" s="328">
        <v>3.2</v>
      </c>
      <c r="M428" s="329">
        <v>76.2</v>
      </c>
      <c r="N428" s="328">
        <v>3.1</v>
      </c>
      <c r="O428" s="330" t="str">
        <f t="shared" si="57"/>
        <v/>
      </c>
      <c r="P428" s="311" t="str">
        <f t="shared" si="58"/>
        <v/>
      </c>
      <c r="Q428" s="360" t="str">
        <f t="shared" si="59"/>
        <v/>
      </c>
      <c r="R428" s="330" t="str">
        <f t="shared" si="54"/>
        <v/>
      </c>
      <c r="S428" s="330" t="str">
        <f t="shared" si="55"/>
        <v/>
      </c>
      <c r="T428" s="330" t="str">
        <f t="shared" si="56"/>
        <v/>
      </c>
      <c r="U428" s="330" t="str">
        <f t="shared" si="60"/>
        <v/>
      </c>
      <c r="V428" s="332" t="str">
        <f t="shared" si="61"/>
        <v/>
      </c>
      <c r="W428" s="214" t="str">
        <f t="shared" si="62"/>
        <v/>
      </c>
    </row>
    <row r="429" spans="1:23" x14ac:dyDescent="0.3">
      <c r="A429" s="325" t="s">
        <v>432</v>
      </c>
      <c r="B429" s="326" t="s">
        <v>436</v>
      </c>
      <c r="C429" s="326">
        <v>2712</v>
      </c>
      <c r="D429" s="327">
        <v>2696</v>
      </c>
      <c r="E429" s="326">
        <v>2229</v>
      </c>
      <c r="F429" s="328">
        <v>82.2</v>
      </c>
      <c r="G429" s="328">
        <v>2.9</v>
      </c>
      <c r="H429" s="328">
        <v>82.7</v>
      </c>
      <c r="I429" s="328">
        <v>2.9</v>
      </c>
      <c r="J429" s="327">
        <v>2094</v>
      </c>
      <c r="K429" s="328">
        <v>77.2</v>
      </c>
      <c r="L429" s="328">
        <v>3.2</v>
      </c>
      <c r="M429" s="329">
        <v>77.7</v>
      </c>
      <c r="N429" s="328">
        <v>3.2</v>
      </c>
      <c r="O429" s="330" t="str">
        <f t="shared" si="57"/>
        <v/>
      </c>
      <c r="P429" s="311" t="str">
        <f t="shared" si="58"/>
        <v/>
      </c>
      <c r="Q429" s="360" t="str">
        <f t="shared" si="59"/>
        <v/>
      </c>
      <c r="R429" s="330" t="str">
        <f t="shared" si="54"/>
        <v/>
      </c>
      <c r="S429" s="330" t="str">
        <f t="shared" si="55"/>
        <v/>
      </c>
      <c r="T429" s="330" t="str">
        <f t="shared" si="56"/>
        <v/>
      </c>
      <c r="U429" s="330" t="str">
        <f t="shared" si="60"/>
        <v/>
      </c>
      <c r="V429" s="332" t="str">
        <f t="shared" si="61"/>
        <v/>
      </c>
      <c r="W429" s="214" t="str">
        <f t="shared" si="62"/>
        <v/>
      </c>
    </row>
    <row r="430" spans="1:23" x14ac:dyDescent="0.3">
      <c r="A430" s="325" t="s">
        <v>432</v>
      </c>
      <c r="B430" s="326" t="s">
        <v>437</v>
      </c>
      <c r="C430" s="326">
        <v>82</v>
      </c>
      <c r="D430" s="327">
        <v>76</v>
      </c>
      <c r="E430" s="326">
        <v>47</v>
      </c>
      <c r="F430" s="328">
        <v>57.6</v>
      </c>
      <c r="G430" s="328">
        <v>20.6</v>
      </c>
      <c r="H430" s="328">
        <v>62.2</v>
      </c>
      <c r="I430" s="328">
        <v>20.9</v>
      </c>
      <c r="J430" s="327">
        <v>39</v>
      </c>
      <c r="K430" s="328">
        <v>47.5</v>
      </c>
      <c r="L430" s="328">
        <v>20.8</v>
      </c>
      <c r="M430" s="329">
        <v>51.2</v>
      </c>
      <c r="N430" s="328">
        <v>21.6</v>
      </c>
      <c r="O430" s="330" t="str">
        <f t="shared" si="57"/>
        <v/>
      </c>
      <c r="P430" s="311" t="str">
        <f t="shared" si="58"/>
        <v/>
      </c>
      <c r="Q430" s="360" t="str">
        <f t="shared" si="59"/>
        <v/>
      </c>
      <c r="R430" s="330" t="str">
        <f t="shared" si="54"/>
        <v/>
      </c>
      <c r="S430" s="330" t="str">
        <f t="shared" si="55"/>
        <v/>
      </c>
      <c r="T430" s="330" t="str">
        <f t="shared" si="56"/>
        <v/>
      </c>
      <c r="U430" s="330" t="str">
        <f t="shared" si="60"/>
        <v/>
      </c>
      <c r="V430" s="332" t="str">
        <f t="shared" si="61"/>
        <v/>
      </c>
      <c r="W430" s="214" t="str">
        <f t="shared" si="62"/>
        <v/>
      </c>
    </row>
    <row r="431" spans="1:23" x14ac:dyDescent="0.3">
      <c r="A431" s="325" t="s">
        <v>432</v>
      </c>
      <c r="B431" s="326" t="s">
        <v>438</v>
      </c>
      <c r="C431" s="326">
        <v>143</v>
      </c>
      <c r="D431" s="327">
        <v>109</v>
      </c>
      <c r="E431" s="326">
        <v>70</v>
      </c>
      <c r="F431" s="328">
        <v>49.4</v>
      </c>
      <c r="G431" s="328">
        <v>16.3</v>
      </c>
      <c r="H431" s="328">
        <v>64.8</v>
      </c>
      <c r="I431" s="328">
        <v>17.8</v>
      </c>
      <c r="J431" s="327">
        <v>66</v>
      </c>
      <c r="K431" s="328">
        <v>46.2</v>
      </c>
      <c r="L431" s="328">
        <v>16.2</v>
      </c>
      <c r="M431" s="329">
        <v>60.6</v>
      </c>
      <c r="N431" s="328">
        <v>18.2</v>
      </c>
      <c r="O431" s="330" t="str">
        <f t="shared" si="57"/>
        <v/>
      </c>
      <c r="P431" s="311" t="str">
        <f t="shared" si="58"/>
        <v/>
      </c>
      <c r="Q431" s="360" t="str">
        <f t="shared" si="59"/>
        <v/>
      </c>
      <c r="R431" s="330" t="str">
        <f t="shared" si="54"/>
        <v/>
      </c>
      <c r="S431" s="330" t="str">
        <f t="shared" si="55"/>
        <v/>
      </c>
      <c r="T431" s="330" t="str">
        <f t="shared" si="56"/>
        <v/>
      </c>
      <c r="U431" s="330" t="str">
        <f t="shared" si="60"/>
        <v/>
      </c>
      <c r="V431" s="332" t="str">
        <f t="shared" si="61"/>
        <v/>
      </c>
      <c r="W431" s="214" t="str">
        <f t="shared" si="62"/>
        <v/>
      </c>
    </row>
    <row r="432" spans="1:23" x14ac:dyDescent="0.3">
      <c r="A432" s="325" t="s">
        <v>432</v>
      </c>
      <c r="B432" s="326" t="s">
        <v>439</v>
      </c>
      <c r="C432" s="326">
        <v>281</v>
      </c>
      <c r="D432" s="327">
        <v>201</v>
      </c>
      <c r="E432" s="326">
        <v>122</v>
      </c>
      <c r="F432" s="328">
        <v>43.6</v>
      </c>
      <c r="G432" s="328">
        <v>12.2</v>
      </c>
      <c r="H432" s="328">
        <v>60.8</v>
      </c>
      <c r="I432" s="328">
        <v>14.2</v>
      </c>
      <c r="J432" s="327">
        <v>105</v>
      </c>
      <c r="K432" s="328">
        <v>37.299999999999997</v>
      </c>
      <c r="L432" s="328">
        <v>11.9</v>
      </c>
      <c r="M432" s="329">
        <v>51.9</v>
      </c>
      <c r="N432" s="328">
        <v>14.5</v>
      </c>
      <c r="O432" s="330" t="str">
        <f t="shared" si="57"/>
        <v/>
      </c>
      <c r="P432" s="311" t="str">
        <f t="shared" si="58"/>
        <v/>
      </c>
      <c r="Q432" s="360" t="str">
        <f t="shared" si="59"/>
        <v/>
      </c>
      <c r="R432" s="330" t="str">
        <f t="shared" si="54"/>
        <v/>
      </c>
      <c r="S432" s="330" t="str">
        <f t="shared" si="55"/>
        <v/>
      </c>
      <c r="T432" s="330" t="str">
        <f t="shared" si="56"/>
        <v/>
      </c>
      <c r="U432" s="330" t="str">
        <f t="shared" si="60"/>
        <v/>
      </c>
      <c r="V432" s="332" t="str">
        <f t="shared" si="61"/>
        <v/>
      </c>
      <c r="W432" s="214" t="str">
        <f t="shared" si="62"/>
        <v/>
      </c>
    </row>
    <row r="433" spans="1:23" x14ac:dyDescent="0.3">
      <c r="A433" s="325" t="s">
        <v>432</v>
      </c>
      <c r="B433" s="326" t="s">
        <v>440</v>
      </c>
      <c r="C433" s="326">
        <v>3064</v>
      </c>
      <c r="D433" s="327">
        <v>2985</v>
      </c>
      <c r="E433" s="326">
        <v>2441</v>
      </c>
      <c r="F433" s="328">
        <v>79.7</v>
      </c>
      <c r="G433" s="328">
        <v>2.9</v>
      </c>
      <c r="H433" s="328">
        <v>81.8</v>
      </c>
      <c r="I433" s="328">
        <v>2.8</v>
      </c>
      <c r="J433" s="327">
        <v>2265</v>
      </c>
      <c r="K433" s="328">
        <v>73.900000000000006</v>
      </c>
      <c r="L433" s="328">
        <v>3.1</v>
      </c>
      <c r="M433" s="329">
        <v>75.900000000000006</v>
      </c>
      <c r="N433" s="328">
        <v>3.1</v>
      </c>
      <c r="O433" s="330" t="str">
        <f t="shared" si="57"/>
        <v/>
      </c>
      <c r="P433" s="311" t="str">
        <f t="shared" si="58"/>
        <v/>
      </c>
      <c r="Q433" s="360" t="str">
        <f t="shared" si="59"/>
        <v/>
      </c>
      <c r="R433" s="330" t="str">
        <f t="shared" si="54"/>
        <v/>
      </c>
      <c r="S433" s="330" t="str">
        <f t="shared" si="55"/>
        <v/>
      </c>
      <c r="T433" s="330" t="str">
        <f t="shared" si="56"/>
        <v/>
      </c>
      <c r="U433" s="330" t="str">
        <f t="shared" si="60"/>
        <v/>
      </c>
      <c r="V433" s="332" t="str">
        <f t="shared" si="61"/>
        <v/>
      </c>
      <c r="W433" s="214" t="str">
        <f t="shared" si="62"/>
        <v/>
      </c>
    </row>
    <row r="434" spans="1:23" x14ac:dyDescent="0.3">
      <c r="A434" s="325" t="s">
        <v>432</v>
      </c>
      <c r="B434" s="326" t="s">
        <v>441</v>
      </c>
      <c r="C434" s="326">
        <v>93</v>
      </c>
      <c r="D434" s="327">
        <v>87</v>
      </c>
      <c r="E434" s="326">
        <v>58</v>
      </c>
      <c r="F434" s="328">
        <v>62.5</v>
      </c>
      <c r="G434" s="328">
        <v>18.899999999999999</v>
      </c>
      <c r="H434" s="328">
        <v>66.8</v>
      </c>
      <c r="I434" s="328">
        <v>19</v>
      </c>
      <c r="J434" s="327">
        <v>50</v>
      </c>
      <c r="K434" s="328">
        <v>53.5</v>
      </c>
      <c r="L434" s="328">
        <v>19.5</v>
      </c>
      <c r="M434" s="329">
        <v>57.2</v>
      </c>
      <c r="N434" s="328">
        <v>20</v>
      </c>
      <c r="O434" s="330" t="str">
        <f t="shared" si="57"/>
        <v/>
      </c>
      <c r="P434" s="311" t="str">
        <f t="shared" si="58"/>
        <v/>
      </c>
      <c r="Q434" s="360" t="str">
        <f t="shared" si="59"/>
        <v/>
      </c>
      <c r="R434" s="330" t="str">
        <f t="shared" si="54"/>
        <v/>
      </c>
      <c r="S434" s="330" t="str">
        <f t="shared" si="55"/>
        <v/>
      </c>
      <c r="T434" s="330" t="str">
        <f t="shared" si="56"/>
        <v/>
      </c>
      <c r="U434" s="330" t="str">
        <f t="shared" si="60"/>
        <v/>
      </c>
      <c r="V434" s="332" t="str">
        <f t="shared" si="61"/>
        <v/>
      </c>
      <c r="W434" s="214" t="str">
        <f t="shared" si="62"/>
        <v/>
      </c>
    </row>
    <row r="435" spans="1:23" x14ac:dyDescent="0.3">
      <c r="A435" s="325" t="s">
        <v>432</v>
      </c>
      <c r="B435" s="326" t="s">
        <v>442</v>
      </c>
      <c r="C435" s="326">
        <v>179</v>
      </c>
      <c r="D435" s="327">
        <v>145</v>
      </c>
      <c r="E435" s="326">
        <v>101</v>
      </c>
      <c r="F435" s="328">
        <v>56.6</v>
      </c>
      <c r="G435" s="328">
        <v>14.4</v>
      </c>
      <c r="H435" s="328">
        <v>69.8</v>
      </c>
      <c r="I435" s="328">
        <v>14.8</v>
      </c>
      <c r="J435" s="327">
        <v>84</v>
      </c>
      <c r="K435" s="328">
        <v>47.3</v>
      </c>
      <c r="L435" s="328">
        <v>14.5</v>
      </c>
      <c r="M435" s="329">
        <v>58.3</v>
      </c>
      <c r="N435" s="328">
        <v>15.9</v>
      </c>
      <c r="O435" s="330" t="str">
        <f t="shared" si="57"/>
        <v/>
      </c>
      <c r="P435" s="311" t="str">
        <f t="shared" si="58"/>
        <v/>
      </c>
      <c r="Q435" s="360" t="str">
        <f t="shared" si="59"/>
        <v/>
      </c>
      <c r="R435" s="330" t="str">
        <f t="shared" si="54"/>
        <v/>
      </c>
      <c r="S435" s="330" t="str">
        <f t="shared" si="55"/>
        <v/>
      </c>
      <c r="T435" s="330" t="str">
        <f t="shared" si="56"/>
        <v/>
      </c>
      <c r="U435" s="330" t="str">
        <f t="shared" si="60"/>
        <v/>
      </c>
      <c r="V435" s="332" t="str">
        <f t="shared" si="61"/>
        <v/>
      </c>
      <c r="W435" s="214" t="str">
        <f t="shared" si="62"/>
        <v/>
      </c>
    </row>
    <row r="436" spans="1:23" x14ac:dyDescent="0.3">
      <c r="A436" s="325" t="s">
        <v>483</v>
      </c>
      <c r="B436" s="326" t="s">
        <v>431</v>
      </c>
      <c r="C436" s="326">
        <v>9902</v>
      </c>
      <c r="D436" s="327">
        <v>9621</v>
      </c>
      <c r="E436" s="326">
        <v>7337</v>
      </c>
      <c r="F436" s="328">
        <v>74.099999999999994</v>
      </c>
      <c r="G436" s="328">
        <v>1.8</v>
      </c>
      <c r="H436" s="328">
        <v>76.3</v>
      </c>
      <c r="I436" s="328">
        <v>1.8</v>
      </c>
      <c r="J436" s="327">
        <v>6756</v>
      </c>
      <c r="K436" s="328">
        <v>68.2</v>
      </c>
      <c r="L436" s="328">
        <v>1.9</v>
      </c>
      <c r="M436" s="329">
        <v>70.2</v>
      </c>
      <c r="N436" s="328">
        <v>1.9</v>
      </c>
      <c r="O436" s="330">
        <f t="shared" si="57"/>
        <v>71.7</v>
      </c>
      <c r="P436" s="311">
        <f t="shared" si="58"/>
        <v>0.63786242183058561</v>
      </c>
      <c r="Q436" s="360">
        <f t="shared" si="59"/>
        <v>0.8896268086897986</v>
      </c>
      <c r="R436" s="330">
        <f t="shared" si="54"/>
        <v>70.8</v>
      </c>
      <c r="S436" s="330">
        <f t="shared" si="55"/>
        <v>70.599999999999994</v>
      </c>
      <c r="T436" s="330">
        <f t="shared" si="56"/>
        <v>54.3</v>
      </c>
      <c r="U436" s="330">
        <f t="shared" si="60"/>
        <v>49.1</v>
      </c>
      <c r="V436" s="332">
        <f t="shared" si="61"/>
        <v>7.9137578169414469E-2</v>
      </c>
      <c r="W436" s="214" t="str">
        <f t="shared" si="62"/>
        <v>Pennsylvania</v>
      </c>
    </row>
    <row r="437" spans="1:23" x14ac:dyDescent="0.3">
      <c r="A437" s="325" t="s">
        <v>432</v>
      </c>
      <c r="B437" s="326" t="s">
        <v>433</v>
      </c>
      <c r="C437" s="326">
        <v>4787</v>
      </c>
      <c r="D437" s="327">
        <v>4638</v>
      </c>
      <c r="E437" s="326">
        <v>3489</v>
      </c>
      <c r="F437" s="328">
        <v>72.900000000000006</v>
      </c>
      <c r="G437" s="328">
        <v>2.6</v>
      </c>
      <c r="H437" s="328">
        <v>75.2</v>
      </c>
      <c r="I437" s="328">
        <v>2.6</v>
      </c>
      <c r="J437" s="327">
        <v>3192</v>
      </c>
      <c r="K437" s="328">
        <v>66.7</v>
      </c>
      <c r="L437" s="328">
        <v>2.8</v>
      </c>
      <c r="M437" s="329">
        <v>68.8</v>
      </c>
      <c r="N437" s="328">
        <v>2.8</v>
      </c>
      <c r="O437" s="330" t="str">
        <f t="shared" si="57"/>
        <v/>
      </c>
      <c r="P437" s="311" t="str">
        <f t="shared" si="58"/>
        <v/>
      </c>
      <c r="Q437" s="360" t="str">
        <f t="shared" si="59"/>
        <v/>
      </c>
      <c r="R437" s="330" t="str">
        <f t="shared" si="54"/>
        <v/>
      </c>
      <c r="S437" s="330" t="str">
        <f t="shared" si="55"/>
        <v/>
      </c>
      <c r="T437" s="330" t="str">
        <f t="shared" si="56"/>
        <v/>
      </c>
      <c r="U437" s="330" t="str">
        <f t="shared" si="60"/>
        <v/>
      </c>
      <c r="V437" s="332" t="str">
        <f t="shared" si="61"/>
        <v/>
      </c>
      <c r="W437" s="214" t="str">
        <f t="shared" si="62"/>
        <v/>
      </c>
    </row>
    <row r="438" spans="1:23" x14ac:dyDescent="0.3">
      <c r="A438" s="325" t="s">
        <v>432</v>
      </c>
      <c r="B438" s="326" t="s">
        <v>434</v>
      </c>
      <c r="C438" s="326">
        <v>5115</v>
      </c>
      <c r="D438" s="327">
        <v>4983</v>
      </c>
      <c r="E438" s="326">
        <v>3848</v>
      </c>
      <c r="F438" s="328">
        <v>75.2</v>
      </c>
      <c r="G438" s="328">
        <v>2.5</v>
      </c>
      <c r="H438" s="328">
        <v>77.2</v>
      </c>
      <c r="I438" s="328">
        <v>2.4</v>
      </c>
      <c r="J438" s="327">
        <v>3564</v>
      </c>
      <c r="K438" s="328">
        <v>69.7</v>
      </c>
      <c r="L438" s="328">
        <v>2.6</v>
      </c>
      <c r="M438" s="329">
        <v>71.5</v>
      </c>
      <c r="N438" s="328">
        <v>2.6</v>
      </c>
      <c r="O438" s="330" t="str">
        <f t="shared" si="57"/>
        <v/>
      </c>
      <c r="P438" s="311" t="str">
        <f t="shared" si="58"/>
        <v/>
      </c>
      <c r="Q438" s="360" t="str">
        <f t="shared" si="59"/>
        <v/>
      </c>
      <c r="R438" s="330" t="str">
        <f t="shared" si="54"/>
        <v/>
      </c>
      <c r="S438" s="330" t="str">
        <f t="shared" si="55"/>
        <v/>
      </c>
      <c r="T438" s="330" t="str">
        <f t="shared" si="56"/>
        <v/>
      </c>
      <c r="U438" s="330" t="str">
        <f t="shared" si="60"/>
        <v/>
      </c>
      <c r="V438" s="332" t="str">
        <f t="shared" si="61"/>
        <v/>
      </c>
      <c r="W438" s="214" t="str">
        <f t="shared" si="62"/>
        <v/>
      </c>
    </row>
    <row r="439" spans="1:23" x14ac:dyDescent="0.3">
      <c r="A439" s="325" t="s">
        <v>432</v>
      </c>
      <c r="B439" s="326" t="s">
        <v>435</v>
      </c>
      <c r="C439" s="326">
        <v>8485</v>
      </c>
      <c r="D439" s="327">
        <v>8324</v>
      </c>
      <c r="E439" s="326">
        <v>6390</v>
      </c>
      <c r="F439" s="328">
        <v>75.3</v>
      </c>
      <c r="G439" s="328">
        <v>1.9</v>
      </c>
      <c r="H439" s="328">
        <v>76.8</v>
      </c>
      <c r="I439" s="328">
        <v>1.9</v>
      </c>
      <c r="J439" s="327">
        <v>5875</v>
      </c>
      <c r="K439" s="328">
        <v>69.2</v>
      </c>
      <c r="L439" s="328">
        <v>2.1</v>
      </c>
      <c r="M439" s="329">
        <v>70.599999999999994</v>
      </c>
      <c r="N439" s="328">
        <v>2.1</v>
      </c>
      <c r="O439" s="330" t="str">
        <f t="shared" si="57"/>
        <v/>
      </c>
      <c r="P439" s="311" t="str">
        <f t="shared" si="58"/>
        <v/>
      </c>
      <c r="Q439" s="360" t="str">
        <f t="shared" si="59"/>
        <v/>
      </c>
      <c r="R439" s="330" t="str">
        <f t="shared" si="54"/>
        <v/>
      </c>
      <c r="S439" s="330" t="str">
        <f t="shared" si="55"/>
        <v/>
      </c>
      <c r="T439" s="330" t="str">
        <f t="shared" si="56"/>
        <v/>
      </c>
      <c r="U439" s="330" t="str">
        <f t="shared" si="60"/>
        <v/>
      </c>
      <c r="V439" s="332" t="str">
        <f t="shared" si="61"/>
        <v/>
      </c>
      <c r="W439" s="214" t="str">
        <f t="shared" si="62"/>
        <v/>
      </c>
    </row>
    <row r="440" spans="1:23" x14ac:dyDescent="0.3">
      <c r="A440" s="325" t="s">
        <v>432</v>
      </c>
      <c r="B440" s="326" t="s">
        <v>436</v>
      </c>
      <c r="C440" s="326">
        <v>7910</v>
      </c>
      <c r="D440" s="327">
        <v>7862</v>
      </c>
      <c r="E440" s="326">
        <v>6115</v>
      </c>
      <c r="F440" s="328">
        <v>77.3</v>
      </c>
      <c r="G440" s="328">
        <v>1.9</v>
      </c>
      <c r="H440" s="328">
        <v>77.8</v>
      </c>
      <c r="I440" s="328">
        <v>1.9</v>
      </c>
      <c r="J440" s="327">
        <v>5634</v>
      </c>
      <c r="K440" s="328">
        <v>71.2</v>
      </c>
      <c r="L440" s="328">
        <v>2.1</v>
      </c>
      <c r="M440" s="329">
        <v>71.7</v>
      </c>
      <c r="N440" s="328">
        <v>2.1</v>
      </c>
      <c r="O440" s="330" t="str">
        <f t="shared" si="57"/>
        <v/>
      </c>
      <c r="P440" s="311" t="str">
        <f t="shared" si="58"/>
        <v/>
      </c>
      <c r="Q440" s="360" t="str">
        <f t="shared" si="59"/>
        <v/>
      </c>
      <c r="R440" s="330" t="str">
        <f t="shared" si="54"/>
        <v/>
      </c>
      <c r="S440" s="330" t="str">
        <f t="shared" si="55"/>
        <v/>
      </c>
      <c r="T440" s="330" t="str">
        <f t="shared" si="56"/>
        <v/>
      </c>
      <c r="U440" s="330" t="str">
        <f t="shared" si="60"/>
        <v/>
      </c>
      <c r="V440" s="332" t="str">
        <f t="shared" si="61"/>
        <v/>
      </c>
      <c r="W440" s="214" t="str">
        <f t="shared" si="62"/>
        <v/>
      </c>
    </row>
    <row r="441" spans="1:23" x14ac:dyDescent="0.3">
      <c r="A441" s="325" t="s">
        <v>432</v>
      </c>
      <c r="B441" s="326" t="s">
        <v>437</v>
      </c>
      <c r="C441" s="326">
        <v>1042</v>
      </c>
      <c r="D441" s="327">
        <v>981</v>
      </c>
      <c r="E441" s="326">
        <v>751</v>
      </c>
      <c r="F441" s="328">
        <v>72</v>
      </c>
      <c r="G441" s="328">
        <v>5.5</v>
      </c>
      <c r="H441" s="328">
        <v>76.5</v>
      </c>
      <c r="I441" s="328">
        <v>5.3</v>
      </c>
      <c r="J441" s="327">
        <v>694</v>
      </c>
      <c r="K441" s="328">
        <v>66.599999999999994</v>
      </c>
      <c r="L441" s="328">
        <v>5.8</v>
      </c>
      <c r="M441" s="329">
        <v>70.8</v>
      </c>
      <c r="N441" s="328">
        <v>5.7</v>
      </c>
      <c r="O441" s="330" t="str">
        <f t="shared" si="57"/>
        <v/>
      </c>
      <c r="P441" s="311" t="str">
        <f t="shared" si="58"/>
        <v/>
      </c>
      <c r="Q441" s="360" t="str">
        <f t="shared" si="59"/>
        <v/>
      </c>
      <c r="R441" s="330" t="str">
        <f t="shared" si="54"/>
        <v/>
      </c>
      <c r="S441" s="330" t="str">
        <f t="shared" si="55"/>
        <v/>
      </c>
      <c r="T441" s="330" t="str">
        <f t="shared" si="56"/>
        <v/>
      </c>
      <c r="U441" s="330" t="str">
        <f t="shared" si="60"/>
        <v/>
      </c>
      <c r="V441" s="332" t="str">
        <f t="shared" si="61"/>
        <v/>
      </c>
      <c r="W441" s="214" t="str">
        <f t="shared" si="62"/>
        <v/>
      </c>
    </row>
    <row r="442" spans="1:23" x14ac:dyDescent="0.3">
      <c r="A442" s="325" t="s">
        <v>432</v>
      </c>
      <c r="B442" s="326" t="s">
        <v>438</v>
      </c>
      <c r="C442" s="326">
        <v>231</v>
      </c>
      <c r="D442" s="327">
        <v>171</v>
      </c>
      <c r="E442" s="326">
        <v>88</v>
      </c>
      <c r="F442" s="328">
        <v>38</v>
      </c>
      <c r="G442" s="328">
        <v>13</v>
      </c>
      <c r="H442" s="328">
        <v>51.4</v>
      </c>
      <c r="I442" s="328">
        <v>15.5</v>
      </c>
      <c r="J442" s="327">
        <v>84</v>
      </c>
      <c r="K442" s="328">
        <v>36.299999999999997</v>
      </c>
      <c r="L442" s="328">
        <v>12.8</v>
      </c>
      <c r="M442" s="329">
        <v>49.1</v>
      </c>
      <c r="N442" s="328">
        <v>15.5</v>
      </c>
      <c r="O442" s="330" t="str">
        <f t="shared" si="57"/>
        <v/>
      </c>
      <c r="P442" s="311" t="str">
        <f t="shared" si="58"/>
        <v/>
      </c>
      <c r="Q442" s="360" t="str">
        <f t="shared" si="59"/>
        <v/>
      </c>
      <c r="R442" s="330" t="str">
        <f t="shared" si="54"/>
        <v/>
      </c>
      <c r="S442" s="330" t="str">
        <f t="shared" si="55"/>
        <v/>
      </c>
      <c r="T442" s="330" t="str">
        <f t="shared" si="56"/>
        <v/>
      </c>
      <c r="U442" s="330" t="str">
        <f t="shared" si="60"/>
        <v/>
      </c>
      <c r="V442" s="332" t="str">
        <f t="shared" si="61"/>
        <v/>
      </c>
      <c r="W442" s="214" t="str">
        <f t="shared" si="62"/>
        <v/>
      </c>
    </row>
    <row r="443" spans="1:23" x14ac:dyDescent="0.3">
      <c r="A443" s="325" t="s">
        <v>432</v>
      </c>
      <c r="B443" s="326" t="s">
        <v>439</v>
      </c>
      <c r="C443" s="326">
        <v>618</v>
      </c>
      <c r="D443" s="327">
        <v>497</v>
      </c>
      <c r="E443" s="326">
        <v>305</v>
      </c>
      <c r="F443" s="328">
        <v>49.3</v>
      </c>
      <c r="G443" s="328">
        <v>8.6999999999999993</v>
      </c>
      <c r="H443" s="328">
        <v>61.4</v>
      </c>
      <c r="I443" s="328">
        <v>9.4</v>
      </c>
      <c r="J443" s="327">
        <v>270</v>
      </c>
      <c r="K443" s="328">
        <v>43.6</v>
      </c>
      <c r="L443" s="328">
        <v>8.6</v>
      </c>
      <c r="M443" s="329">
        <v>54.3</v>
      </c>
      <c r="N443" s="328">
        <v>9.6</v>
      </c>
      <c r="O443" s="330" t="str">
        <f t="shared" si="57"/>
        <v/>
      </c>
      <c r="P443" s="311" t="str">
        <f t="shared" si="58"/>
        <v/>
      </c>
      <c r="Q443" s="360" t="str">
        <f t="shared" si="59"/>
        <v/>
      </c>
      <c r="R443" s="330" t="str">
        <f t="shared" si="54"/>
        <v/>
      </c>
      <c r="S443" s="330" t="str">
        <f t="shared" si="55"/>
        <v/>
      </c>
      <c r="T443" s="330" t="str">
        <f t="shared" si="56"/>
        <v/>
      </c>
      <c r="U443" s="330" t="str">
        <f t="shared" si="60"/>
        <v/>
      </c>
      <c r="V443" s="332" t="str">
        <f t="shared" si="61"/>
        <v/>
      </c>
      <c r="W443" s="214" t="str">
        <f t="shared" si="62"/>
        <v/>
      </c>
    </row>
    <row r="444" spans="1:23" x14ac:dyDescent="0.3">
      <c r="A444" s="325" t="s">
        <v>432</v>
      </c>
      <c r="B444" s="326" t="s">
        <v>440</v>
      </c>
      <c r="C444" s="326">
        <v>8613</v>
      </c>
      <c r="D444" s="327">
        <v>8453</v>
      </c>
      <c r="E444" s="326">
        <v>6486</v>
      </c>
      <c r="F444" s="328">
        <v>75.3</v>
      </c>
      <c r="G444" s="328">
        <v>1.9</v>
      </c>
      <c r="H444" s="328">
        <v>76.7</v>
      </c>
      <c r="I444" s="328">
        <v>1.9</v>
      </c>
      <c r="J444" s="327">
        <v>5965</v>
      </c>
      <c r="K444" s="328">
        <v>69.3</v>
      </c>
      <c r="L444" s="328">
        <v>2</v>
      </c>
      <c r="M444" s="329">
        <v>70.599999999999994</v>
      </c>
      <c r="N444" s="328">
        <v>2</v>
      </c>
      <c r="O444" s="330" t="str">
        <f t="shared" si="57"/>
        <v/>
      </c>
      <c r="P444" s="311" t="str">
        <f t="shared" si="58"/>
        <v/>
      </c>
      <c r="Q444" s="360" t="str">
        <f t="shared" si="59"/>
        <v/>
      </c>
      <c r="R444" s="330" t="str">
        <f t="shared" si="54"/>
        <v/>
      </c>
      <c r="S444" s="330" t="str">
        <f t="shared" si="55"/>
        <v/>
      </c>
      <c r="T444" s="330" t="str">
        <f t="shared" si="56"/>
        <v/>
      </c>
      <c r="U444" s="330" t="str">
        <f t="shared" si="60"/>
        <v/>
      </c>
      <c r="V444" s="332" t="str">
        <f t="shared" si="61"/>
        <v/>
      </c>
      <c r="W444" s="214" t="str">
        <f t="shared" si="62"/>
        <v/>
      </c>
    </row>
    <row r="445" spans="1:23" x14ac:dyDescent="0.3">
      <c r="A445" s="325" t="s">
        <v>432</v>
      </c>
      <c r="B445" s="326" t="s">
        <v>441</v>
      </c>
      <c r="C445" s="326">
        <v>1139</v>
      </c>
      <c r="D445" s="327">
        <v>1078</v>
      </c>
      <c r="E445" s="326">
        <v>824</v>
      </c>
      <c r="F445" s="328">
        <v>72.3</v>
      </c>
      <c r="G445" s="328">
        <v>5.2</v>
      </c>
      <c r="H445" s="328">
        <v>76.400000000000006</v>
      </c>
      <c r="I445" s="328">
        <v>5.0999999999999996</v>
      </c>
      <c r="J445" s="327">
        <v>761</v>
      </c>
      <c r="K445" s="328">
        <v>66.900000000000006</v>
      </c>
      <c r="L445" s="328">
        <v>5.5</v>
      </c>
      <c r="M445" s="329">
        <v>70.599999999999994</v>
      </c>
      <c r="N445" s="328">
        <v>5.5</v>
      </c>
      <c r="O445" s="330" t="str">
        <f t="shared" si="57"/>
        <v/>
      </c>
      <c r="P445" s="311" t="str">
        <f t="shared" si="58"/>
        <v/>
      </c>
      <c r="Q445" s="360" t="str">
        <f t="shared" si="59"/>
        <v/>
      </c>
      <c r="R445" s="330" t="str">
        <f t="shared" si="54"/>
        <v/>
      </c>
      <c r="S445" s="330" t="str">
        <f t="shared" si="55"/>
        <v/>
      </c>
      <c r="T445" s="330" t="str">
        <f t="shared" si="56"/>
        <v/>
      </c>
      <c r="U445" s="330" t="str">
        <f t="shared" si="60"/>
        <v/>
      </c>
      <c r="V445" s="332" t="str">
        <f t="shared" si="61"/>
        <v/>
      </c>
      <c r="W445" s="214" t="str">
        <f t="shared" si="62"/>
        <v/>
      </c>
    </row>
    <row r="446" spans="1:23" x14ac:dyDescent="0.3">
      <c r="A446" s="325" t="s">
        <v>432</v>
      </c>
      <c r="B446" s="326" t="s">
        <v>442</v>
      </c>
      <c r="C446" s="326">
        <v>246</v>
      </c>
      <c r="D446" s="327">
        <v>186</v>
      </c>
      <c r="E446" s="326">
        <v>103</v>
      </c>
      <c r="F446" s="328">
        <v>41.8</v>
      </c>
      <c r="G446" s="328">
        <v>12.8</v>
      </c>
      <c r="H446" s="328">
        <v>55.4</v>
      </c>
      <c r="I446" s="328">
        <v>14.8</v>
      </c>
      <c r="J446" s="327">
        <v>99</v>
      </c>
      <c r="K446" s="328">
        <v>40.299999999999997</v>
      </c>
      <c r="L446" s="328">
        <v>12.7</v>
      </c>
      <c r="M446" s="329">
        <v>53.2</v>
      </c>
      <c r="N446" s="328">
        <v>14.8</v>
      </c>
      <c r="O446" s="330" t="str">
        <f t="shared" si="57"/>
        <v/>
      </c>
      <c r="P446" s="311" t="str">
        <f t="shared" si="58"/>
        <v/>
      </c>
      <c r="Q446" s="360" t="str">
        <f t="shared" si="59"/>
        <v/>
      </c>
      <c r="R446" s="330" t="str">
        <f t="shared" si="54"/>
        <v/>
      </c>
      <c r="S446" s="330" t="str">
        <f t="shared" si="55"/>
        <v/>
      </c>
      <c r="T446" s="330" t="str">
        <f t="shared" si="56"/>
        <v/>
      </c>
      <c r="U446" s="330" t="str">
        <f t="shared" si="60"/>
        <v/>
      </c>
      <c r="V446" s="332" t="str">
        <f t="shared" si="61"/>
        <v/>
      </c>
      <c r="W446" s="214" t="str">
        <f t="shared" si="62"/>
        <v/>
      </c>
    </row>
    <row r="447" spans="1:23" x14ac:dyDescent="0.3">
      <c r="A447" s="325" t="s">
        <v>484</v>
      </c>
      <c r="B447" s="326" t="s">
        <v>431</v>
      </c>
      <c r="C447" s="326">
        <v>840</v>
      </c>
      <c r="D447" s="327">
        <v>776</v>
      </c>
      <c r="E447" s="326">
        <v>575</v>
      </c>
      <c r="F447" s="328">
        <v>68.5</v>
      </c>
      <c r="G447" s="328">
        <v>3.2</v>
      </c>
      <c r="H447" s="328">
        <v>74.099999999999994</v>
      </c>
      <c r="I447" s="328">
        <v>3.2</v>
      </c>
      <c r="J447" s="327">
        <v>515</v>
      </c>
      <c r="K447" s="328">
        <v>61.3</v>
      </c>
      <c r="L447" s="328">
        <v>3.4</v>
      </c>
      <c r="M447" s="329">
        <v>66.3</v>
      </c>
      <c r="N447" s="328">
        <v>3.4</v>
      </c>
      <c r="O447" s="330">
        <f t="shared" si="57"/>
        <v>66.8</v>
      </c>
      <c r="P447" s="311">
        <f t="shared" si="58"/>
        <v>0.64179104477611937</v>
      </c>
      <c r="Q447" s="360">
        <f t="shared" si="59"/>
        <v>0.96076503708999916</v>
      </c>
      <c r="R447" s="330" t="str">
        <f t="shared" si="54"/>
        <v>B</v>
      </c>
      <c r="S447" s="330" t="str">
        <f t="shared" si="55"/>
        <v>B</v>
      </c>
      <c r="T447" s="330" t="str">
        <f t="shared" si="56"/>
        <v>B</v>
      </c>
      <c r="U447" s="330" t="str">
        <f t="shared" si="60"/>
        <v>B</v>
      </c>
      <c r="V447" s="332">
        <f t="shared" si="61"/>
        <v>2.620895522388067E-2</v>
      </c>
      <c r="W447" s="214" t="str">
        <f t="shared" si="62"/>
        <v>Rhode Island</v>
      </c>
    </row>
    <row r="448" spans="1:23" x14ac:dyDescent="0.3">
      <c r="A448" s="325" t="s">
        <v>432</v>
      </c>
      <c r="B448" s="326" t="s">
        <v>433</v>
      </c>
      <c r="C448" s="326">
        <v>402</v>
      </c>
      <c r="D448" s="327">
        <v>377</v>
      </c>
      <c r="E448" s="326">
        <v>273</v>
      </c>
      <c r="F448" s="328">
        <v>68</v>
      </c>
      <c r="G448" s="328">
        <v>4.7</v>
      </c>
      <c r="H448" s="328">
        <v>72.5</v>
      </c>
      <c r="I448" s="328">
        <v>4.7</v>
      </c>
      <c r="J448" s="327">
        <v>246</v>
      </c>
      <c r="K448" s="328">
        <v>61.3</v>
      </c>
      <c r="L448" s="328">
        <v>4.9000000000000004</v>
      </c>
      <c r="M448" s="329">
        <v>65.3</v>
      </c>
      <c r="N448" s="328">
        <v>5</v>
      </c>
      <c r="O448" s="330" t="str">
        <f t="shared" si="57"/>
        <v/>
      </c>
      <c r="P448" s="311" t="str">
        <f t="shared" si="58"/>
        <v/>
      </c>
      <c r="Q448" s="360" t="str">
        <f t="shared" si="59"/>
        <v/>
      </c>
      <c r="R448" s="330" t="str">
        <f t="shared" si="54"/>
        <v/>
      </c>
      <c r="S448" s="330" t="str">
        <f t="shared" si="55"/>
        <v/>
      </c>
      <c r="T448" s="330" t="str">
        <f t="shared" si="56"/>
        <v/>
      </c>
      <c r="U448" s="330" t="str">
        <f t="shared" si="60"/>
        <v/>
      </c>
      <c r="V448" s="332" t="str">
        <f t="shared" si="61"/>
        <v/>
      </c>
      <c r="W448" s="214" t="str">
        <f t="shared" si="62"/>
        <v/>
      </c>
    </row>
    <row r="449" spans="1:23" x14ac:dyDescent="0.3">
      <c r="A449" s="325" t="s">
        <v>432</v>
      </c>
      <c r="B449" s="326" t="s">
        <v>434</v>
      </c>
      <c r="C449" s="326">
        <v>438</v>
      </c>
      <c r="D449" s="327">
        <v>399</v>
      </c>
      <c r="E449" s="326">
        <v>302</v>
      </c>
      <c r="F449" s="328">
        <v>69.099999999999994</v>
      </c>
      <c r="G449" s="328">
        <v>4.5</v>
      </c>
      <c r="H449" s="328">
        <v>75.7</v>
      </c>
      <c r="I449" s="328">
        <v>4.3</v>
      </c>
      <c r="J449" s="327">
        <v>269</v>
      </c>
      <c r="K449" s="328">
        <v>61.4</v>
      </c>
      <c r="L449" s="328">
        <v>4.7</v>
      </c>
      <c r="M449" s="329">
        <v>67.2</v>
      </c>
      <c r="N449" s="328">
        <v>4.8</v>
      </c>
      <c r="O449" s="330" t="str">
        <f t="shared" si="57"/>
        <v/>
      </c>
      <c r="P449" s="311" t="str">
        <f t="shared" si="58"/>
        <v/>
      </c>
      <c r="Q449" s="360" t="str">
        <f t="shared" si="59"/>
        <v/>
      </c>
      <c r="R449" s="330" t="str">
        <f t="shared" si="54"/>
        <v/>
      </c>
      <c r="S449" s="330" t="str">
        <f t="shared" si="55"/>
        <v/>
      </c>
      <c r="T449" s="330" t="str">
        <f t="shared" si="56"/>
        <v/>
      </c>
      <c r="U449" s="330" t="str">
        <f t="shared" si="60"/>
        <v/>
      </c>
      <c r="V449" s="332" t="str">
        <f t="shared" si="61"/>
        <v/>
      </c>
      <c r="W449" s="214" t="str">
        <f t="shared" si="62"/>
        <v/>
      </c>
    </row>
    <row r="450" spans="1:23" x14ac:dyDescent="0.3">
      <c r="A450" s="325" t="s">
        <v>432</v>
      </c>
      <c r="B450" s="326" t="s">
        <v>435</v>
      </c>
      <c r="C450" s="326">
        <v>742</v>
      </c>
      <c r="D450" s="327">
        <v>698</v>
      </c>
      <c r="E450" s="326">
        <v>519</v>
      </c>
      <c r="F450" s="328">
        <v>69.900000000000006</v>
      </c>
      <c r="G450" s="328">
        <v>3.4</v>
      </c>
      <c r="H450" s="328">
        <v>74.3</v>
      </c>
      <c r="I450" s="328">
        <v>3.3</v>
      </c>
      <c r="J450" s="327">
        <v>462</v>
      </c>
      <c r="K450" s="328">
        <v>62.2</v>
      </c>
      <c r="L450" s="328">
        <v>3.6</v>
      </c>
      <c r="M450" s="329">
        <v>66.099999999999994</v>
      </c>
      <c r="N450" s="328">
        <v>3.6</v>
      </c>
      <c r="O450" s="330" t="str">
        <f t="shared" si="57"/>
        <v/>
      </c>
      <c r="P450" s="311" t="str">
        <f t="shared" si="58"/>
        <v/>
      </c>
      <c r="Q450" s="360" t="str">
        <f t="shared" si="59"/>
        <v/>
      </c>
      <c r="R450" s="330" t="str">
        <f t="shared" si="54"/>
        <v/>
      </c>
      <c r="S450" s="330" t="str">
        <f t="shared" si="55"/>
        <v/>
      </c>
      <c r="T450" s="330" t="str">
        <f t="shared" si="56"/>
        <v/>
      </c>
      <c r="U450" s="330" t="str">
        <f t="shared" si="60"/>
        <v/>
      </c>
      <c r="V450" s="332" t="str">
        <f t="shared" si="61"/>
        <v/>
      </c>
      <c r="W450" s="214" t="str">
        <f t="shared" si="62"/>
        <v/>
      </c>
    </row>
    <row r="451" spans="1:23" x14ac:dyDescent="0.3">
      <c r="A451" s="325" t="s">
        <v>432</v>
      </c>
      <c r="B451" s="326" t="s">
        <v>436</v>
      </c>
      <c r="C451" s="326">
        <v>659</v>
      </c>
      <c r="D451" s="327">
        <v>642</v>
      </c>
      <c r="E451" s="326">
        <v>484</v>
      </c>
      <c r="F451" s="328">
        <v>73.400000000000006</v>
      </c>
      <c r="G451" s="328">
        <v>3.5</v>
      </c>
      <c r="H451" s="328">
        <v>75.400000000000006</v>
      </c>
      <c r="I451" s="328">
        <v>3.4</v>
      </c>
      <c r="J451" s="327">
        <v>429</v>
      </c>
      <c r="K451" s="328">
        <v>65.099999999999994</v>
      </c>
      <c r="L451" s="328">
        <v>3.8</v>
      </c>
      <c r="M451" s="329">
        <v>66.8</v>
      </c>
      <c r="N451" s="328">
        <v>3.8</v>
      </c>
      <c r="O451" s="330" t="str">
        <f t="shared" si="57"/>
        <v/>
      </c>
      <c r="P451" s="311" t="str">
        <f t="shared" si="58"/>
        <v/>
      </c>
      <c r="Q451" s="360" t="str">
        <f t="shared" si="59"/>
        <v/>
      </c>
      <c r="R451" s="330" t="str">
        <f t="shared" si="54"/>
        <v/>
      </c>
      <c r="S451" s="330" t="str">
        <f t="shared" si="55"/>
        <v/>
      </c>
      <c r="T451" s="330" t="str">
        <f t="shared" si="56"/>
        <v/>
      </c>
      <c r="U451" s="330" t="str">
        <f t="shared" si="60"/>
        <v/>
      </c>
      <c r="V451" s="332" t="str">
        <f t="shared" si="61"/>
        <v/>
      </c>
      <c r="W451" s="214" t="str">
        <f t="shared" si="62"/>
        <v/>
      </c>
    </row>
    <row r="452" spans="1:23" x14ac:dyDescent="0.3">
      <c r="A452" s="325" t="s">
        <v>432</v>
      </c>
      <c r="B452" s="326" t="s">
        <v>437</v>
      </c>
      <c r="C452" s="326">
        <v>61</v>
      </c>
      <c r="D452" s="327">
        <v>53</v>
      </c>
      <c r="E452" s="326">
        <v>39</v>
      </c>
      <c r="F452" s="333" t="s">
        <v>444</v>
      </c>
      <c r="G452" s="333" t="s">
        <v>444</v>
      </c>
      <c r="H452" s="333" t="s">
        <v>444</v>
      </c>
      <c r="I452" s="333" t="s">
        <v>444</v>
      </c>
      <c r="J452" s="327">
        <v>37</v>
      </c>
      <c r="K452" s="333" t="s">
        <v>444</v>
      </c>
      <c r="L452" s="333" t="s">
        <v>444</v>
      </c>
      <c r="M452" s="334" t="s">
        <v>444</v>
      </c>
      <c r="N452" s="333" t="s">
        <v>444</v>
      </c>
      <c r="O452" s="330" t="str">
        <f t="shared" si="57"/>
        <v/>
      </c>
      <c r="P452" s="311" t="str">
        <f t="shared" si="58"/>
        <v/>
      </c>
      <c r="Q452" s="360" t="str">
        <f t="shared" si="59"/>
        <v/>
      </c>
      <c r="R452" s="330" t="str">
        <f t="shared" si="54"/>
        <v/>
      </c>
      <c r="S452" s="330" t="str">
        <f t="shared" si="55"/>
        <v/>
      </c>
      <c r="T452" s="330" t="str">
        <f t="shared" si="56"/>
        <v/>
      </c>
      <c r="U452" s="330" t="str">
        <f t="shared" si="60"/>
        <v/>
      </c>
      <c r="V452" s="332" t="str">
        <f t="shared" si="61"/>
        <v/>
      </c>
      <c r="W452" s="214" t="str">
        <f t="shared" si="62"/>
        <v/>
      </c>
    </row>
    <row r="453" spans="1:23" x14ac:dyDescent="0.3">
      <c r="A453" s="325" t="s">
        <v>432</v>
      </c>
      <c r="B453" s="326" t="s">
        <v>438</v>
      </c>
      <c r="C453" s="326">
        <v>25</v>
      </c>
      <c r="D453" s="327">
        <v>15</v>
      </c>
      <c r="E453" s="326">
        <v>10</v>
      </c>
      <c r="F453" s="333" t="s">
        <v>444</v>
      </c>
      <c r="G453" s="333" t="s">
        <v>444</v>
      </c>
      <c r="H453" s="333" t="s">
        <v>444</v>
      </c>
      <c r="I453" s="333" t="s">
        <v>444</v>
      </c>
      <c r="J453" s="327">
        <v>10</v>
      </c>
      <c r="K453" s="333" t="s">
        <v>444</v>
      </c>
      <c r="L453" s="333" t="s">
        <v>444</v>
      </c>
      <c r="M453" s="334" t="s">
        <v>444</v>
      </c>
      <c r="N453" s="333" t="s">
        <v>444</v>
      </c>
      <c r="O453" s="330" t="str">
        <f t="shared" si="57"/>
        <v/>
      </c>
      <c r="P453" s="311" t="str">
        <f t="shared" si="58"/>
        <v/>
      </c>
      <c r="Q453" s="360" t="str">
        <f t="shared" si="59"/>
        <v/>
      </c>
      <c r="R453" s="330" t="str">
        <f t="shared" si="54"/>
        <v/>
      </c>
      <c r="S453" s="330" t="str">
        <f t="shared" si="55"/>
        <v/>
      </c>
      <c r="T453" s="330" t="str">
        <f t="shared" si="56"/>
        <v/>
      </c>
      <c r="U453" s="330" t="str">
        <f t="shared" si="60"/>
        <v/>
      </c>
      <c r="V453" s="332" t="str">
        <f t="shared" si="61"/>
        <v/>
      </c>
      <c r="W453" s="214" t="str">
        <f t="shared" si="62"/>
        <v/>
      </c>
    </row>
    <row r="454" spans="1:23" x14ac:dyDescent="0.3">
      <c r="A454" s="325" t="s">
        <v>432</v>
      </c>
      <c r="B454" s="326" t="s">
        <v>439</v>
      </c>
      <c r="C454" s="326">
        <v>88</v>
      </c>
      <c r="D454" s="327">
        <v>60</v>
      </c>
      <c r="E454" s="326">
        <v>38</v>
      </c>
      <c r="F454" s="333" t="s">
        <v>444</v>
      </c>
      <c r="G454" s="333" t="s">
        <v>444</v>
      </c>
      <c r="H454" s="333" t="s">
        <v>444</v>
      </c>
      <c r="I454" s="333" t="s">
        <v>444</v>
      </c>
      <c r="J454" s="327">
        <v>36</v>
      </c>
      <c r="K454" s="333" t="s">
        <v>444</v>
      </c>
      <c r="L454" s="333" t="s">
        <v>444</v>
      </c>
      <c r="M454" s="334" t="s">
        <v>444</v>
      </c>
      <c r="N454" s="333" t="s">
        <v>444</v>
      </c>
      <c r="O454" s="330" t="str">
        <f t="shared" si="57"/>
        <v/>
      </c>
      <c r="P454" s="311" t="str">
        <f t="shared" si="58"/>
        <v/>
      </c>
      <c r="Q454" s="360" t="str">
        <f t="shared" si="59"/>
        <v/>
      </c>
      <c r="R454" s="330" t="str">
        <f t="shared" si="54"/>
        <v/>
      </c>
      <c r="S454" s="330" t="str">
        <f t="shared" si="55"/>
        <v/>
      </c>
      <c r="T454" s="330" t="str">
        <f t="shared" si="56"/>
        <v/>
      </c>
      <c r="U454" s="330" t="str">
        <f t="shared" si="60"/>
        <v/>
      </c>
      <c r="V454" s="332" t="str">
        <f t="shared" si="61"/>
        <v/>
      </c>
      <c r="W454" s="214" t="str">
        <f t="shared" si="62"/>
        <v/>
      </c>
    </row>
    <row r="455" spans="1:23" x14ac:dyDescent="0.3">
      <c r="A455" s="325" t="s">
        <v>432</v>
      </c>
      <c r="B455" s="326" t="s">
        <v>440</v>
      </c>
      <c r="C455" s="326">
        <v>750</v>
      </c>
      <c r="D455" s="327">
        <v>706</v>
      </c>
      <c r="E455" s="326">
        <v>525</v>
      </c>
      <c r="F455" s="328">
        <v>70</v>
      </c>
      <c r="G455" s="328">
        <v>3.4</v>
      </c>
      <c r="H455" s="328">
        <v>74.400000000000006</v>
      </c>
      <c r="I455" s="328">
        <v>3.3</v>
      </c>
      <c r="J455" s="327">
        <v>466</v>
      </c>
      <c r="K455" s="328">
        <v>62.2</v>
      </c>
      <c r="L455" s="328">
        <v>3.6</v>
      </c>
      <c r="M455" s="329">
        <v>66</v>
      </c>
      <c r="N455" s="328">
        <v>3.6</v>
      </c>
      <c r="O455" s="330" t="str">
        <f t="shared" si="57"/>
        <v/>
      </c>
      <c r="P455" s="311" t="str">
        <f t="shared" si="58"/>
        <v/>
      </c>
      <c r="Q455" s="360" t="str">
        <f t="shared" si="59"/>
        <v/>
      </c>
      <c r="R455" s="330" t="str">
        <f t="shared" ref="R455:R518" si="63">IF(A455&lt;&gt;"",M460,"")</f>
        <v/>
      </c>
      <c r="S455" s="330" t="str">
        <f t="shared" ref="S455:S518" si="64">IF(A455&lt;&gt;"",M464,"")</f>
        <v/>
      </c>
      <c r="T455" s="330" t="str">
        <f t="shared" ref="T455:T518" si="65">IF(A455&lt;&gt;"",M462,"")</f>
        <v/>
      </c>
      <c r="U455" s="330" t="str">
        <f t="shared" si="60"/>
        <v/>
      </c>
      <c r="V455" s="332" t="str">
        <f t="shared" si="61"/>
        <v/>
      </c>
      <c r="W455" s="214" t="str">
        <f t="shared" si="62"/>
        <v/>
      </c>
    </row>
    <row r="456" spans="1:23" x14ac:dyDescent="0.3">
      <c r="A456" s="325" t="s">
        <v>432</v>
      </c>
      <c r="B456" s="326" t="s">
        <v>441</v>
      </c>
      <c r="C456" s="326">
        <v>68</v>
      </c>
      <c r="D456" s="327">
        <v>60</v>
      </c>
      <c r="E456" s="326">
        <v>45</v>
      </c>
      <c r="F456" s="333" t="s">
        <v>444</v>
      </c>
      <c r="G456" s="333" t="s">
        <v>444</v>
      </c>
      <c r="H456" s="333" t="s">
        <v>444</v>
      </c>
      <c r="I456" s="333" t="s">
        <v>444</v>
      </c>
      <c r="J456" s="327">
        <v>41</v>
      </c>
      <c r="K456" s="333" t="s">
        <v>444</v>
      </c>
      <c r="L456" s="333" t="s">
        <v>444</v>
      </c>
      <c r="M456" s="334" t="s">
        <v>444</v>
      </c>
      <c r="N456" s="333" t="s">
        <v>444</v>
      </c>
      <c r="O456" s="330" t="str">
        <f t="shared" ref="O456:O519" si="66">IF(A456&lt;&gt;"",M460,"")</f>
        <v/>
      </c>
      <c r="P456" s="311" t="str">
        <f t="shared" ref="P456:P519" si="67">IF(A456&lt;&gt;"",(J456-J460)/(D456-D460),"")</f>
        <v/>
      </c>
      <c r="Q456" s="360" t="str">
        <f t="shared" ref="Q456:Q519" si="68">IF(A456&lt;&gt;"",100*P456/O456,"")</f>
        <v/>
      </c>
      <c r="R456" s="330" t="str">
        <f t="shared" si="63"/>
        <v/>
      </c>
      <c r="S456" s="330" t="str">
        <f t="shared" si="64"/>
        <v/>
      </c>
      <c r="T456" s="330" t="str">
        <f t="shared" si="65"/>
        <v/>
      </c>
      <c r="U456" s="330" t="str">
        <f t="shared" ref="U456:U519" si="69">IF($A456&lt;&gt;"",M462,"")</f>
        <v/>
      </c>
      <c r="V456" s="332" t="str">
        <f t="shared" ref="V456:V519" si="70">IF(A456&lt;&gt;"",(O456*0.01-P456),"")</f>
        <v/>
      </c>
      <c r="W456" s="214" t="str">
        <f t="shared" ref="W456:W519" si="71">PROPER(A456)</f>
        <v/>
      </c>
    </row>
    <row r="457" spans="1:23" x14ac:dyDescent="0.3">
      <c r="A457" s="325" t="s">
        <v>432</v>
      </c>
      <c r="B457" s="326" t="s">
        <v>442</v>
      </c>
      <c r="C457" s="326">
        <v>25</v>
      </c>
      <c r="D457" s="327">
        <v>15</v>
      </c>
      <c r="E457" s="326">
        <v>10</v>
      </c>
      <c r="F457" s="333" t="s">
        <v>444</v>
      </c>
      <c r="G457" s="333" t="s">
        <v>444</v>
      </c>
      <c r="H457" s="333" t="s">
        <v>444</v>
      </c>
      <c r="I457" s="333" t="s">
        <v>444</v>
      </c>
      <c r="J457" s="327">
        <v>10</v>
      </c>
      <c r="K457" s="333" t="s">
        <v>444</v>
      </c>
      <c r="L457" s="333" t="s">
        <v>444</v>
      </c>
      <c r="M457" s="334" t="s">
        <v>444</v>
      </c>
      <c r="N457" s="333" t="s">
        <v>444</v>
      </c>
      <c r="O457" s="330" t="str">
        <f t="shared" si="66"/>
        <v/>
      </c>
      <c r="P457" s="311" t="str">
        <f t="shared" si="67"/>
        <v/>
      </c>
      <c r="Q457" s="360" t="str">
        <f t="shared" si="68"/>
        <v/>
      </c>
      <c r="R457" s="330" t="str">
        <f t="shared" si="63"/>
        <v/>
      </c>
      <c r="S457" s="330" t="str">
        <f t="shared" si="64"/>
        <v/>
      </c>
      <c r="T457" s="330" t="str">
        <f t="shared" si="65"/>
        <v/>
      </c>
      <c r="U457" s="330" t="str">
        <f t="shared" si="69"/>
        <v/>
      </c>
      <c r="V457" s="332" t="str">
        <f t="shared" si="70"/>
        <v/>
      </c>
      <c r="W457" s="214" t="str">
        <f t="shared" si="71"/>
        <v/>
      </c>
    </row>
    <row r="458" spans="1:23" x14ac:dyDescent="0.3">
      <c r="A458" s="325" t="s">
        <v>485</v>
      </c>
      <c r="B458" s="326" t="s">
        <v>431</v>
      </c>
      <c r="C458" s="326">
        <v>4010</v>
      </c>
      <c r="D458" s="327">
        <v>3878</v>
      </c>
      <c r="E458" s="326">
        <v>2713</v>
      </c>
      <c r="F458" s="328">
        <v>67.7</v>
      </c>
      <c r="G458" s="328">
        <v>3</v>
      </c>
      <c r="H458" s="328">
        <v>70</v>
      </c>
      <c r="I458" s="328">
        <v>3</v>
      </c>
      <c r="J458" s="327">
        <v>2459</v>
      </c>
      <c r="K458" s="328">
        <v>61.3</v>
      </c>
      <c r="L458" s="328">
        <v>3.1</v>
      </c>
      <c r="M458" s="329">
        <v>63.4</v>
      </c>
      <c r="N458" s="328">
        <v>3.1</v>
      </c>
      <c r="O458" s="330">
        <f t="shared" si="66"/>
        <v>69</v>
      </c>
      <c r="P458" s="311">
        <f t="shared" si="67"/>
        <v>0.52018633540372672</v>
      </c>
      <c r="Q458" s="360">
        <f t="shared" si="68"/>
        <v>0.75389323971554589</v>
      </c>
      <c r="R458" s="330">
        <f t="shared" si="63"/>
        <v>53.9</v>
      </c>
      <c r="S458" s="330">
        <f t="shared" si="64"/>
        <v>53.7</v>
      </c>
      <c r="T458" s="330">
        <f t="shared" si="65"/>
        <v>38.299999999999997</v>
      </c>
      <c r="U458" s="330" t="str">
        <f t="shared" si="69"/>
        <v>B</v>
      </c>
      <c r="V458" s="332">
        <f t="shared" si="70"/>
        <v>0.16981366459627334</v>
      </c>
      <c r="W458" s="214" t="str">
        <f t="shared" si="71"/>
        <v>South Carolina</v>
      </c>
    </row>
    <row r="459" spans="1:23" x14ac:dyDescent="0.3">
      <c r="A459" s="325" t="s">
        <v>432</v>
      </c>
      <c r="B459" s="326" t="s">
        <v>433</v>
      </c>
      <c r="C459" s="326">
        <v>1887</v>
      </c>
      <c r="D459" s="327">
        <v>1820</v>
      </c>
      <c r="E459" s="326">
        <v>1266</v>
      </c>
      <c r="F459" s="328">
        <v>67.099999999999994</v>
      </c>
      <c r="G459" s="328">
        <v>4.4000000000000004</v>
      </c>
      <c r="H459" s="328">
        <v>69.5</v>
      </c>
      <c r="I459" s="328">
        <v>4.4000000000000004</v>
      </c>
      <c r="J459" s="327">
        <v>1158</v>
      </c>
      <c r="K459" s="328">
        <v>61.3</v>
      </c>
      <c r="L459" s="328">
        <v>4.5</v>
      </c>
      <c r="M459" s="329">
        <v>63.6</v>
      </c>
      <c r="N459" s="328">
        <v>4.5999999999999996</v>
      </c>
      <c r="O459" s="330" t="str">
        <f t="shared" si="66"/>
        <v/>
      </c>
      <c r="P459" s="311" t="str">
        <f t="shared" si="67"/>
        <v/>
      </c>
      <c r="Q459" s="360" t="str">
        <f t="shared" si="68"/>
        <v/>
      </c>
      <c r="R459" s="330" t="str">
        <f t="shared" si="63"/>
        <v/>
      </c>
      <c r="S459" s="330" t="str">
        <f t="shared" si="64"/>
        <v/>
      </c>
      <c r="T459" s="330" t="str">
        <f t="shared" si="65"/>
        <v/>
      </c>
      <c r="U459" s="330" t="str">
        <f t="shared" si="69"/>
        <v/>
      </c>
      <c r="V459" s="332" t="str">
        <f t="shared" si="70"/>
        <v/>
      </c>
      <c r="W459" s="214" t="str">
        <f t="shared" si="71"/>
        <v/>
      </c>
    </row>
    <row r="460" spans="1:23" x14ac:dyDescent="0.3">
      <c r="A460" s="325" t="s">
        <v>432</v>
      </c>
      <c r="B460" s="326" t="s">
        <v>434</v>
      </c>
      <c r="C460" s="326">
        <v>2123</v>
      </c>
      <c r="D460" s="327">
        <v>2058</v>
      </c>
      <c r="E460" s="326">
        <v>1447</v>
      </c>
      <c r="F460" s="328">
        <v>68.2</v>
      </c>
      <c r="G460" s="328">
        <v>4.0999999999999996</v>
      </c>
      <c r="H460" s="328">
        <v>70.3</v>
      </c>
      <c r="I460" s="328">
        <v>4.0999999999999996</v>
      </c>
      <c r="J460" s="327">
        <v>1302</v>
      </c>
      <c r="K460" s="328">
        <v>61.3</v>
      </c>
      <c r="L460" s="328">
        <v>4.3</v>
      </c>
      <c r="M460" s="329">
        <v>63.3</v>
      </c>
      <c r="N460" s="328">
        <v>4.3</v>
      </c>
      <c r="O460" s="330" t="str">
        <f t="shared" si="66"/>
        <v/>
      </c>
      <c r="P460" s="311" t="str">
        <f t="shared" si="67"/>
        <v/>
      </c>
      <c r="Q460" s="360" t="str">
        <f t="shared" si="68"/>
        <v/>
      </c>
      <c r="R460" s="330" t="str">
        <f t="shared" si="63"/>
        <v/>
      </c>
      <c r="S460" s="330" t="str">
        <f t="shared" si="64"/>
        <v/>
      </c>
      <c r="T460" s="330" t="str">
        <f t="shared" si="65"/>
        <v/>
      </c>
      <c r="U460" s="330" t="str">
        <f t="shared" si="69"/>
        <v/>
      </c>
      <c r="V460" s="332" t="str">
        <f t="shared" si="70"/>
        <v/>
      </c>
      <c r="W460" s="214" t="str">
        <f t="shared" si="71"/>
        <v/>
      </c>
    </row>
    <row r="461" spans="1:23" x14ac:dyDescent="0.3">
      <c r="A461" s="325" t="s">
        <v>432</v>
      </c>
      <c r="B461" s="326" t="s">
        <v>435</v>
      </c>
      <c r="C461" s="326">
        <v>2840</v>
      </c>
      <c r="D461" s="327">
        <v>2739</v>
      </c>
      <c r="E461" s="326">
        <v>2013</v>
      </c>
      <c r="F461" s="328">
        <v>70.900000000000006</v>
      </c>
      <c r="G461" s="328">
        <v>3.5</v>
      </c>
      <c r="H461" s="328">
        <v>73.5</v>
      </c>
      <c r="I461" s="328">
        <v>3.4</v>
      </c>
      <c r="J461" s="327">
        <v>1845</v>
      </c>
      <c r="K461" s="328">
        <v>64.900000000000006</v>
      </c>
      <c r="L461" s="328">
        <v>3.6</v>
      </c>
      <c r="M461" s="329">
        <v>67.400000000000006</v>
      </c>
      <c r="N461" s="328">
        <v>3.6</v>
      </c>
      <c r="O461" s="330" t="str">
        <f t="shared" si="66"/>
        <v/>
      </c>
      <c r="P461" s="311" t="str">
        <f t="shared" si="67"/>
        <v/>
      </c>
      <c r="Q461" s="360" t="str">
        <f t="shared" si="68"/>
        <v/>
      </c>
      <c r="R461" s="330" t="str">
        <f t="shared" si="63"/>
        <v/>
      </c>
      <c r="S461" s="330" t="str">
        <f t="shared" si="64"/>
        <v/>
      </c>
      <c r="T461" s="330" t="str">
        <f t="shared" si="65"/>
        <v/>
      </c>
      <c r="U461" s="330" t="str">
        <f t="shared" si="69"/>
        <v/>
      </c>
      <c r="V461" s="332" t="str">
        <f t="shared" si="70"/>
        <v/>
      </c>
      <c r="W461" s="214" t="str">
        <f t="shared" si="71"/>
        <v/>
      </c>
    </row>
    <row r="462" spans="1:23" x14ac:dyDescent="0.3">
      <c r="A462" s="325" t="s">
        <v>432</v>
      </c>
      <c r="B462" s="326" t="s">
        <v>436</v>
      </c>
      <c r="C462" s="326">
        <v>2605</v>
      </c>
      <c r="D462" s="327">
        <v>2590</v>
      </c>
      <c r="E462" s="326">
        <v>1945</v>
      </c>
      <c r="F462" s="328">
        <v>74.7</v>
      </c>
      <c r="G462" s="328">
        <v>3.5</v>
      </c>
      <c r="H462" s="328">
        <v>75.099999999999994</v>
      </c>
      <c r="I462" s="328">
        <v>3.4</v>
      </c>
      <c r="J462" s="327">
        <v>1789</v>
      </c>
      <c r="K462" s="328">
        <v>68.7</v>
      </c>
      <c r="L462" s="328">
        <v>3.7</v>
      </c>
      <c r="M462" s="329">
        <v>69</v>
      </c>
      <c r="N462" s="328">
        <v>3.7</v>
      </c>
      <c r="O462" s="330" t="str">
        <f t="shared" si="66"/>
        <v/>
      </c>
      <c r="P462" s="311" t="str">
        <f t="shared" si="67"/>
        <v/>
      </c>
      <c r="Q462" s="360" t="str">
        <f t="shared" si="68"/>
        <v/>
      </c>
      <c r="R462" s="330" t="str">
        <f t="shared" si="63"/>
        <v/>
      </c>
      <c r="S462" s="330" t="str">
        <f t="shared" si="64"/>
        <v/>
      </c>
      <c r="T462" s="330" t="str">
        <f t="shared" si="65"/>
        <v/>
      </c>
      <c r="U462" s="330" t="str">
        <f t="shared" si="69"/>
        <v/>
      </c>
      <c r="V462" s="332" t="str">
        <f t="shared" si="70"/>
        <v/>
      </c>
      <c r="W462" s="214" t="str">
        <f t="shared" si="71"/>
        <v/>
      </c>
    </row>
    <row r="463" spans="1:23" x14ac:dyDescent="0.3">
      <c r="A463" s="325" t="s">
        <v>432</v>
      </c>
      <c r="B463" s="326" t="s">
        <v>437</v>
      </c>
      <c r="C463" s="326">
        <v>1032</v>
      </c>
      <c r="D463" s="327">
        <v>1012</v>
      </c>
      <c r="E463" s="326">
        <v>613</v>
      </c>
      <c r="F463" s="328">
        <v>59.4</v>
      </c>
      <c r="G463" s="328">
        <v>5.9</v>
      </c>
      <c r="H463" s="328">
        <v>60.5</v>
      </c>
      <c r="I463" s="328">
        <v>5.9</v>
      </c>
      <c r="J463" s="327">
        <v>546</v>
      </c>
      <c r="K463" s="328">
        <v>52.9</v>
      </c>
      <c r="L463" s="328">
        <v>6</v>
      </c>
      <c r="M463" s="329">
        <v>53.9</v>
      </c>
      <c r="N463" s="328">
        <v>6.1</v>
      </c>
      <c r="O463" s="330" t="str">
        <f t="shared" si="66"/>
        <v/>
      </c>
      <c r="P463" s="311" t="str">
        <f t="shared" si="67"/>
        <v/>
      </c>
      <c r="Q463" s="360" t="str">
        <f t="shared" si="68"/>
        <v/>
      </c>
      <c r="R463" s="330" t="str">
        <f t="shared" si="63"/>
        <v/>
      </c>
      <c r="S463" s="330" t="str">
        <f t="shared" si="64"/>
        <v/>
      </c>
      <c r="T463" s="330" t="str">
        <f t="shared" si="65"/>
        <v/>
      </c>
      <c r="U463" s="330" t="str">
        <f t="shared" si="69"/>
        <v/>
      </c>
      <c r="V463" s="332" t="str">
        <f t="shared" si="70"/>
        <v/>
      </c>
      <c r="W463" s="214" t="str">
        <f t="shared" si="71"/>
        <v/>
      </c>
    </row>
    <row r="464" spans="1:23" x14ac:dyDescent="0.3">
      <c r="A464" s="325" t="s">
        <v>432</v>
      </c>
      <c r="B464" s="326" t="s">
        <v>438</v>
      </c>
      <c r="C464" s="326">
        <v>50</v>
      </c>
      <c r="D464" s="327">
        <v>40</v>
      </c>
      <c r="E464" s="326">
        <v>37</v>
      </c>
      <c r="F464" s="333" t="s">
        <v>444</v>
      </c>
      <c r="G464" s="333" t="s">
        <v>444</v>
      </c>
      <c r="H464" s="333" t="s">
        <v>444</v>
      </c>
      <c r="I464" s="333" t="s">
        <v>444</v>
      </c>
      <c r="J464" s="327">
        <v>34</v>
      </c>
      <c r="K464" s="333" t="s">
        <v>444</v>
      </c>
      <c r="L464" s="333" t="s">
        <v>444</v>
      </c>
      <c r="M464" s="334" t="s">
        <v>444</v>
      </c>
      <c r="N464" s="333" t="s">
        <v>444</v>
      </c>
      <c r="O464" s="330" t="str">
        <f t="shared" si="66"/>
        <v/>
      </c>
      <c r="P464" s="311" t="str">
        <f t="shared" si="67"/>
        <v/>
      </c>
      <c r="Q464" s="360" t="str">
        <f t="shared" si="68"/>
        <v/>
      </c>
      <c r="R464" s="330" t="str">
        <f t="shared" si="63"/>
        <v/>
      </c>
      <c r="S464" s="330" t="str">
        <f t="shared" si="64"/>
        <v/>
      </c>
      <c r="T464" s="330" t="str">
        <f t="shared" si="65"/>
        <v/>
      </c>
      <c r="U464" s="330" t="str">
        <f t="shared" si="69"/>
        <v/>
      </c>
      <c r="V464" s="332" t="str">
        <f t="shared" si="70"/>
        <v/>
      </c>
      <c r="W464" s="214" t="str">
        <f t="shared" si="71"/>
        <v/>
      </c>
    </row>
    <row r="465" spans="1:23" x14ac:dyDescent="0.3">
      <c r="A465" s="325" t="s">
        <v>432</v>
      </c>
      <c r="B465" s="326" t="s">
        <v>439</v>
      </c>
      <c r="C465" s="326">
        <v>257</v>
      </c>
      <c r="D465" s="327">
        <v>163</v>
      </c>
      <c r="E465" s="326">
        <v>77</v>
      </c>
      <c r="F465" s="328">
        <v>30.1</v>
      </c>
      <c r="G465" s="328">
        <v>12.1</v>
      </c>
      <c r="H465" s="328">
        <v>47.5</v>
      </c>
      <c r="I465" s="328">
        <v>16.600000000000001</v>
      </c>
      <c r="J465" s="327">
        <v>62</v>
      </c>
      <c r="K465" s="328">
        <v>24.3</v>
      </c>
      <c r="L465" s="328">
        <v>11.3</v>
      </c>
      <c r="M465" s="329">
        <v>38.299999999999997</v>
      </c>
      <c r="N465" s="328">
        <v>16.100000000000001</v>
      </c>
      <c r="O465" s="330" t="str">
        <f t="shared" si="66"/>
        <v/>
      </c>
      <c r="P465" s="311" t="str">
        <f t="shared" si="67"/>
        <v/>
      </c>
      <c r="Q465" s="360" t="str">
        <f t="shared" si="68"/>
        <v/>
      </c>
      <c r="R465" s="330" t="str">
        <f t="shared" si="63"/>
        <v/>
      </c>
      <c r="S465" s="330" t="str">
        <f t="shared" si="64"/>
        <v/>
      </c>
      <c r="T465" s="330" t="str">
        <f t="shared" si="65"/>
        <v/>
      </c>
      <c r="U465" s="330" t="str">
        <f t="shared" si="69"/>
        <v/>
      </c>
      <c r="V465" s="332" t="str">
        <f t="shared" si="70"/>
        <v/>
      </c>
      <c r="W465" s="214" t="str">
        <f t="shared" si="71"/>
        <v/>
      </c>
    </row>
    <row r="466" spans="1:23" x14ac:dyDescent="0.3">
      <c r="A466" s="325" t="s">
        <v>432</v>
      </c>
      <c r="B466" s="326" t="s">
        <v>440</v>
      </c>
      <c r="C466" s="326">
        <v>2888</v>
      </c>
      <c r="D466" s="327">
        <v>2786</v>
      </c>
      <c r="E466" s="326">
        <v>2049</v>
      </c>
      <c r="F466" s="328">
        <v>71</v>
      </c>
      <c r="G466" s="328">
        <v>3.4</v>
      </c>
      <c r="H466" s="328">
        <v>73.599999999999994</v>
      </c>
      <c r="I466" s="328">
        <v>3.4</v>
      </c>
      <c r="J466" s="327">
        <v>1871</v>
      </c>
      <c r="K466" s="328">
        <v>64.8</v>
      </c>
      <c r="L466" s="328">
        <v>3.6</v>
      </c>
      <c r="M466" s="329">
        <v>67.099999999999994</v>
      </c>
      <c r="N466" s="328">
        <v>3.6</v>
      </c>
      <c r="O466" s="330" t="str">
        <f t="shared" si="66"/>
        <v/>
      </c>
      <c r="P466" s="311" t="str">
        <f t="shared" si="67"/>
        <v/>
      </c>
      <c r="Q466" s="360" t="str">
        <f t="shared" si="68"/>
        <v/>
      </c>
      <c r="R466" s="330" t="str">
        <f t="shared" si="63"/>
        <v/>
      </c>
      <c r="S466" s="330" t="str">
        <f t="shared" si="64"/>
        <v/>
      </c>
      <c r="T466" s="330" t="str">
        <f t="shared" si="65"/>
        <v/>
      </c>
      <c r="U466" s="330" t="str">
        <f t="shared" si="69"/>
        <v/>
      </c>
      <c r="V466" s="332" t="str">
        <f t="shared" si="70"/>
        <v/>
      </c>
      <c r="W466" s="214" t="str">
        <f t="shared" si="71"/>
        <v/>
      </c>
    </row>
    <row r="467" spans="1:23" x14ac:dyDescent="0.3">
      <c r="A467" s="325" t="s">
        <v>432</v>
      </c>
      <c r="B467" s="326" t="s">
        <v>441</v>
      </c>
      <c r="C467" s="326">
        <v>1047</v>
      </c>
      <c r="D467" s="327">
        <v>1026</v>
      </c>
      <c r="E467" s="326">
        <v>618</v>
      </c>
      <c r="F467" s="328">
        <v>59.1</v>
      </c>
      <c r="G467" s="328">
        <v>5.9</v>
      </c>
      <c r="H467" s="328">
        <v>60.2</v>
      </c>
      <c r="I467" s="328">
        <v>5.9</v>
      </c>
      <c r="J467" s="327">
        <v>551</v>
      </c>
      <c r="K467" s="328">
        <v>52.7</v>
      </c>
      <c r="L467" s="328">
        <v>6</v>
      </c>
      <c r="M467" s="329">
        <v>53.7</v>
      </c>
      <c r="N467" s="328">
        <v>6</v>
      </c>
      <c r="O467" s="330" t="str">
        <f t="shared" si="66"/>
        <v/>
      </c>
      <c r="P467" s="311" t="str">
        <f t="shared" si="67"/>
        <v/>
      </c>
      <c r="Q467" s="360" t="str">
        <f t="shared" si="68"/>
        <v/>
      </c>
      <c r="R467" s="330" t="str">
        <f t="shared" si="63"/>
        <v/>
      </c>
      <c r="S467" s="330" t="str">
        <f t="shared" si="64"/>
        <v/>
      </c>
      <c r="T467" s="330" t="str">
        <f t="shared" si="65"/>
        <v/>
      </c>
      <c r="U467" s="330" t="str">
        <f t="shared" si="69"/>
        <v/>
      </c>
      <c r="V467" s="332" t="str">
        <f t="shared" si="70"/>
        <v/>
      </c>
      <c r="W467" s="214" t="str">
        <f t="shared" si="71"/>
        <v/>
      </c>
    </row>
    <row r="468" spans="1:23" x14ac:dyDescent="0.3">
      <c r="A468" s="325" t="s">
        <v>432</v>
      </c>
      <c r="B468" s="326" t="s">
        <v>442</v>
      </c>
      <c r="C468" s="326">
        <v>70</v>
      </c>
      <c r="D468" s="327">
        <v>59</v>
      </c>
      <c r="E468" s="326">
        <v>53</v>
      </c>
      <c r="F468" s="333" t="s">
        <v>444</v>
      </c>
      <c r="G468" s="333" t="s">
        <v>444</v>
      </c>
      <c r="H468" s="333" t="s">
        <v>444</v>
      </c>
      <c r="I468" s="333" t="s">
        <v>444</v>
      </c>
      <c r="J468" s="327">
        <v>51</v>
      </c>
      <c r="K468" s="333" t="s">
        <v>444</v>
      </c>
      <c r="L468" s="333" t="s">
        <v>444</v>
      </c>
      <c r="M468" s="334" t="s">
        <v>444</v>
      </c>
      <c r="N468" s="333" t="s">
        <v>444</v>
      </c>
      <c r="O468" s="330" t="str">
        <f t="shared" si="66"/>
        <v/>
      </c>
      <c r="P468" s="311" t="str">
        <f t="shared" si="67"/>
        <v/>
      </c>
      <c r="Q468" s="360" t="str">
        <f t="shared" si="68"/>
        <v/>
      </c>
      <c r="R468" s="330" t="str">
        <f t="shared" si="63"/>
        <v/>
      </c>
      <c r="S468" s="330" t="str">
        <f t="shared" si="64"/>
        <v/>
      </c>
      <c r="T468" s="330" t="str">
        <f t="shared" si="65"/>
        <v/>
      </c>
      <c r="U468" s="330" t="str">
        <f t="shared" si="69"/>
        <v/>
      </c>
      <c r="V468" s="332" t="str">
        <f t="shared" si="70"/>
        <v/>
      </c>
      <c r="W468" s="214" t="str">
        <f t="shared" si="71"/>
        <v/>
      </c>
    </row>
    <row r="469" spans="1:23" x14ac:dyDescent="0.3">
      <c r="A469" s="325" t="s">
        <v>486</v>
      </c>
      <c r="B469" s="326" t="s">
        <v>431</v>
      </c>
      <c r="C469" s="326">
        <v>659</v>
      </c>
      <c r="D469" s="327">
        <v>649</v>
      </c>
      <c r="E469" s="326">
        <v>437</v>
      </c>
      <c r="F469" s="328">
        <v>66.3</v>
      </c>
      <c r="G469" s="328">
        <v>3.4</v>
      </c>
      <c r="H469" s="328">
        <v>67.400000000000006</v>
      </c>
      <c r="I469" s="328">
        <v>3.4</v>
      </c>
      <c r="J469" s="327">
        <v>380</v>
      </c>
      <c r="K469" s="328">
        <v>57.7</v>
      </c>
      <c r="L469" s="328">
        <v>3.5</v>
      </c>
      <c r="M469" s="329">
        <v>58.5</v>
      </c>
      <c r="N469" s="328">
        <v>3.5</v>
      </c>
      <c r="O469" s="330">
        <f t="shared" si="66"/>
        <v>60.3</v>
      </c>
      <c r="P469" s="311">
        <f t="shared" si="67"/>
        <v>0.44444444444444442</v>
      </c>
      <c r="Q469" s="360">
        <f t="shared" si="68"/>
        <v>0.7370554634236226</v>
      </c>
      <c r="R469" s="330" t="str">
        <f t="shared" si="63"/>
        <v>B</v>
      </c>
      <c r="S469" s="330" t="str">
        <f t="shared" si="64"/>
        <v>B</v>
      </c>
      <c r="T469" s="330" t="str">
        <f t="shared" si="65"/>
        <v>B</v>
      </c>
      <c r="U469" s="330" t="str">
        <f t="shared" si="69"/>
        <v>B</v>
      </c>
      <c r="V469" s="332">
        <f t="shared" si="70"/>
        <v>0.15855555555555556</v>
      </c>
      <c r="W469" s="214" t="str">
        <f t="shared" si="71"/>
        <v>South Dakota</v>
      </c>
    </row>
    <row r="470" spans="1:23" x14ac:dyDescent="0.3">
      <c r="A470" s="325" t="s">
        <v>432</v>
      </c>
      <c r="B470" s="326" t="s">
        <v>433</v>
      </c>
      <c r="C470" s="326">
        <v>330</v>
      </c>
      <c r="D470" s="327">
        <v>326</v>
      </c>
      <c r="E470" s="326">
        <v>217</v>
      </c>
      <c r="F470" s="328">
        <v>65.599999999999994</v>
      </c>
      <c r="G470" s="328">
        <v>4.8</v>
      </c>
      <c r="H470" s="328">
        <v>66.5</v>
      </c>
      <c r="I470" s="328">
        <v>4.8</v>
      </c>
      <c r="J470" s="327">
        <v>189</v>
      </c>
      <c r="K470" s="328">
        <v>57.2</v>
      </c>
      <c r="L470" s="328">
        <v>5</v>
      </c>
      <c r="M470" s="329">
        <v>57.9</v>
      </c>
      <c r="N470" s="328">
        <v>5</v>
      </c>
      <c r="O470" s="330" t="str">
        <f t="shared" si="66"/>
        <v/>
      </c>
      <c r="P470" s="311" t="str">
        <f t="shared" si="67"/>
        <v/>
      </c>
      <c r="Q470" s="360" t="str">
        <f t="shared" si="68"/>
        <v/>
      </c>
      <c r="R470" s="330" t="str">
        <f t="shared" si="63"/>
        <v/>
      </c>
      <c r="S470" s="330" t="str">
        <f t="shared" si="64"/>
        <v/>
      </c>
      <c r="T470" s="330" t="str">
        <f t="shared" si="65"/>
        <v/>
      </c>
      <c r="U470" s="330" t="str">
        <f t="shared" si="69"/>
        <v/>
      </c>
      <c r="V470" s="332" t="str">
        <f t="shared" si="70"/>
        <v/>
      </c>
      <c r="W470" s="214" t="str">
        <f t="shared" si="71"/>
        <v/>
      </c>
    </row>
    <row r="471" spans="1:23" x14ac:dyDescent="0.3">
      <c r="A471" s="325" t="s">
        <v>432</v>
      </c>
      <c r="B471" s="326" t="s">
        <v>434</v>
      </c>
      <c r="C471" s="326">
        <v>329</v>
      </c>
      <c r="D471" s="327">
        <v>323</v>
      </c>
      <c r="E471" s="326">
        <v>221</v>
      </c>
      <c r="F471" s="328">
        <v>67</v>
      </c>
      <c r="G471" s="328">
        <v>4.8</v>
      </c>
      <c r="H471" s="328">
        <v>68.2</v>
      </c>
      <c r="I471" s="328">
        <v>4.8</v>
      </c>
      <c r="J471" s="327">
        <v>191</v>
      </c>
      <c r="K471" s="328">
        <v>58.1</v>
      </c>
      <c r="L471" s="328">
        <v>5</v>
      </c>
      <c r="M471" s="329">
        <v>59.2</v>
      </c>
      <c r="N471" s="328">
        <v>5</v>
      </c>
      <c r="O471" s="330" t="str">
        <f t="shared" si="66"/>
        <v/>
      </c>
      <c r="P471" s="311" t="str">
        <f t="shared" si="67"/>
        <v/>
      </c>
      <c r="Q471" s="360" t="str">
        <f t="shared" si="68"/>
        <v/>
      </c>
      <c r="R471" s="330" t="str">
        <f t="shared" si="63"/>
        <v/>
      </c>
      <c r="S471" s="330" t="str">
        <f t="shared" si="64"/>
        <v/>
      </c>
      <c r="T471" s="330" t="str">
        <f t="shared" si="65"/>
        <v/>
      </c>
      <c r="U471" s="330" t="str">
        <f t="shared" si="69"/>
        <v/>
      </c>
      <c r="V471" s="332" t="str">
        <f t="shared" si="70"/>
        <v/>
      </c>
      <c r="W471" s="214" t="str">
        <f t="shared" si="71"/>
        <v/>
      </c>
    </row>
    <row r="472" spans="1:23" x14ac:dyDescent="0.3">
      <c r="A472" s="325" t="s">
        <v>432</v>
      </c>
      <c r="B472" s="326" t="s">
        <v>435</v>
      </c>
      <c r="C472" s="326">
        <v>587</v>
      </c>
      <c r="D472" s="327">
        <v>585</v>
      </c>
      <c r="E472" s="326">
        <v>401</v>
      </c>
      <c r="F472" s="328">
        <v>68.3</v>
      </c>
      <c r="G472" s="328">
        <v>3.5</v>
      </c>
      <c r="H472" s="328">
        <v>68.5</v>
      </c>
      <c r="I472" s="328">
        <v>3.5</v>
      </c>
      <c r="J472" s="327">
        <v>351</v>
      </c>
      <c r="K472" s="328">
        <v>59.7</v>
      </c>
      <c r="L472" s="328">
        <v>3.7</v>
      </c>
      <c r="M472" s="329">
        <v>59.9</v>
      </c>
      <c r="N472" s="328">
        <v>3.7</v>
      </c>
      <c r="O472" s="330" t="str">
        <f t="shared" si="66"/>
        <v/>
      </c>
      <c r="P472" s="311" t="str">
        <f t="shared" si="67"/>
        <v/>
      </c>
      <c r="Q472" s="360" t="str">
        <f t="shared" si="68"/>
        <v/>
      </c>
      <c r="R472" s="330" t="str">
        <f t="shared" si="63"/>
        <v/>
      </c>
      <c r="S472" s="330" t="str">
        <f t="shared" si="64"/>
        <v/>
      </c>
      <c r="T472" s="330" t="str">
        <f t="shared" si="65"/>
        <v/>
      </c>
      <c r="U472" s="330" t="str">
        <f t="shared" si="69"/>
        <v/>
      </c>
      <c r="V472" s="332" t="str">
        <f t="shared" si="70"/>
        <v/>
      </c>
      <c r="W472" s="214" t="str">
        <f t="shared" si="71"/>
        <v/>
      </c>
    </row>
    <row r="473" spans="1:23" x14ac:dyDescent="0.3">
      <c r="A473" s="325" t="s">
        <v>432</v>
      </c>
      <c r="B473" s="326" t="s">
        <v>436</v>
      </c>
      <c r="C473" s="326">
        <v>577</v>
      </c>
      <c r="D473" s="327">
        <v>577</v>
      </c>
      <c r="E473" s="326">
        <v>397</v>
      </c>
      <c r="F473" s="328">
        <v>68.8</v>
      </c>
      <c r="G473" s="328">
        <v>3.5</v>
      </c>
      <c r="H473" s="328">
        <v>68.8</v>
      </c>
      <c r="I473" s="328">
        <v>3.5</v>
      </c>
      <c r="J473" s="327">
        <v>348</v>
      </c>
      <c r="K473" s="328">
        <v>60.3</v>
      </c>
      <c r="L473" s="328">
        <v>3.7</v>
      </c>
      <c r="M473" s="329">
        <v>60.3</v>
      </c>
      <c r="N473" s="328">
        <v>3.7</v>
      </c>
      <c r="O473" s="330" t="str">
        <f t="shared" si="66"/>
        <v/>
      </c>
      <c r="P473" s="311" t="str">
        <f t="shared" si="67"/>
        <v/>
      </c>
      <c r="Q473" s="360" t="str">
        <f t="shared" si="68"/>
        <v/>
      </c>
      <c r="R473" s="330" t="str">
        <f t="shared" si="63"/>
        <v/>
      </c>
      <c r="S473" s="330" t="str">
        <f t="shared" si="64"/>
        <v/>
      </c>
      <c r="T473" s="330" t="str">
        <f t="shared" si="65"/>
        <v/>
      </c>
      <c r="U473" s="330" t="str">
        <f t="shared" si="69"/>
        <v/>
      </c>
      <c r="V473" s="332" t="str">
        <f t="shared" si="70"/>
        <v/>
      </c>
      <c r="W473" s="214" t="str">
        <f t="shared" si="71"/>
        <v/>
      </c>
    </row>
    <row r="474" spans="1:23" x14ac:dyDescent="0.3">
      <c r="A474" s="325" t="s">
        <v>432</v>
      </c>
      <c r="B474" s="326" t="s">
        <v>437</v>
      </c>
      <c r="C474" s="326">
        <v>18</v>
      </c>
      <c r="D474" s="327">
        <v>13</v>
      </c>
      <c r="E474" s="326">
        <v>5</v>
      </c>
      <c r="F474" s="333" t="s">
        <v>444</v>
      </c>
      <c r="G474" s="333" t="s">
        <v>444</v>
      </c>
      <c r="H474" s="333" t="s">
        <v>444</v>
      </c>
      <c r="I474" s="333" t="s">
        <v>444</v>
      </c>
      <c r="J474" s="327">
        <v>4</v>
      </c>
      <c r="K474" s="333" t="s">
        <v>444</v>
      </c>
      <c r="L474" s="333" t="s">
        <v>444</v>
      </c>
      <c r="M474" s="334" t="s">
        <v>444</v>
      </c>
      <c r="N474" s="333" t="s">
        <v>444</v>
      </c>
      <c r="O474" s="330" t="str">
        <f t="shared" si="66"/>
        <v/>
      </c>
      <c r="P474" s="311" t="str">
        <f t="shared" si="67"/>
        <v/>
      </c>
      <c r="Q474" s="360" t="str">
        <f t="shared" si="68"/>
        <v/>
      </c>
      <c r="R474" s="330" t="str">
        <f t="shared" si="63"/>
        <v/>
      </c>
      <c r="S474" s="330" t="str">
        <f t="shared" si="64"/>
        <v/>
      </c>
      <c r="T474" s="330" t="str">
        <f t="shared" si="65"/>
        <v/>
      </c>
      <c r="U474" s="330" t="str">
        <f t="shared" si="69"/>
        <v/>
      </c>
      <c r="V474" s="332" t="str">
        <f t="shared" si="70"/>
        <v/>
      </c>
      <c r="W474" s="214" t="str">
        <f t="shared" si="71"/>
        <v/>
      </c>
    </row>
    <row r="475" spans="1:23" x14ac:dyDescent="0.3">
      <c r="A475" s="325" t="s">
        <v>432</v>
      </c>
      <c r="B475" s="326" t="s">
        <v>438</v>
      </c>
      <c r="C475" s="326">
        <v>12</v>
      </c>
      <c r="D475" s="327">
        <v>9</v>
      </c>
      <c r="E475" s="326">
        <v>4</v>
      </c>
      <c r="F475" s="333" t="s">
        <v>444</v>
      </c>
      <c r="G475" s="333" t="s">
        <v>444</v>
      </c>
      <c r="H475" s="333" t="s">
        <v>444</v>
      </c>
      <c r="I475" s="333" t="s">
        <v>444</v>
      </c>
      <c r="J475" s="327">
        <v>4</v>
      </c>
      <c r="K475" s="333" t="s">
        <v>444</v>
      </c>
      <c r="L475" s="333" t="s">
        <v>444</v>
      </c>
      <c r="M475" s="334" t="s">
        <v>444</v>
      </c>
      <c r="N475" s="333" t="s">
        <v>444</v>
      </c>
      <c r="O475" s="330" t="str">
        <f t="shared" si="66"/>
        <v/>
      </c>
      <c r="P475" s="311" t="str">
        <f t="shared" si="67"/>
        <v/>
      </c>
      <c r="Q475" s="360" t="str">
        <f t="shared" si="68"/>
        <v/>
      </c>
      <c r="R475" s="330" t="str">
        <f t="shared" si="63"/>
        <v/>
      </c>
      <c r="S475" s="330" t="str">
        <f t="shared" si="64"/>
        <v/>
      </c>
      <c r="T475" s="330" t="str">
        <f t="shared" si="65"/>
        <v/>
      </c>
      <c r="U475" s="330" t="str">
        <f t="shared" si="69"/>
        <v/>
      </c>
      <c r="V475" s="332" t="str">
        <f t="shared" si="70"/>
        <v/>
      </c>
      <c r="W475" s="214" t="str">
        <f t="shared" si="71"/>
        <v/>
      </c>
    </row>
    <row r="476" spans="1:23" x14ac:dyDescent="0.3">
      <c r="A476" s="325" t="s">
        <v>432</v>
      </c>
      <c r="B476" s="326" t="s">
        <v>439</v>
      </c>
      <c r="C476" s="326">
        <v>13</v>
      </c>
      <c r="D476" s="327">
        <v>10</v>
      </c>
      <c r="E476" s="326">
        <v>6</v>
      </c>
      <c r="F476" s="333" t="s">
        <v>444</v>
      </c>
      <c r="G476" s="333" t="s">
        <v>444</v>
      </c>
      <c r="H476" s="333" t="s">
        <v>444</v>
      </c>
      <c r="I476" s="333" t="s">
        <v>444</v>
      </c>
      <c r="J476" s="327">
        <v>5</v>
      </c>
      <c r="K476" s="333" t="s">
        <v>444</v>
      </c>
      <c r="L476" s="333" t="s">
        <v>444</v>
      </c>
      <c r="M476" s="334" t="s">
        <v>444</v>
      </c>
      <c r="N476" s="333" t="s">
        <v>444</v>
      </c>
      <c r="O476" s="330" t="str">
        <f t="shared" si="66"/>
        <v/>
      </c>
      <c r="P476" s="311" t="str">
        <f t="shared" si="67"/>
        <v/>
      </c>
      <c r="Q476" s="360" t="str">
        <f t="shared" si="68"/>
        <v/>
      </c>
      <c r="R476" s="330" t="str">
        <f t="shared" si="63"/>
        <v/>
      </c>
      <c r="S476" s="330" t="str">
        <f t="shared" si="64"/>
        <v/>
      </c>
      <c r="T476" s="330" t="str">
        <f t="shared" si="65"/>
        <v/>
      </c>
      <c r="U476" s="330" t="str">
        <f t="shared" si="69"/>
        <v/>
      </c>
      <c r="V476" s="332" t="str">
        <f t="shared" si="70"/>
        <v/>
      </c>
      <c r="W476" s="214" t="str">
        <f t="shared" si="71"/>
        <v/>
      </c>
    </row>
    <row r="477" spans="1:23" x14ac:dyDescent="0.3">
      <c r="A477" s="325" t="s">
        <v>432</v>
      </c>
      <c r="B477" s="326" t="s">
        <v>440</v>
      </c>
      <c r="C477" s="326">
        <v>600</v>
      </c>
      <c r="D477" s="327">
        <v>598</v>
      </c>
      <c r="E477" s="326">
        <v>411</v>
      </c>
      <c r="F477" s="328">
        <v>68.5</v>
      </c>
      <c r="G477" s="328">
        <v>3.5</v>
      </c>
      <c r="H477" s="328">
        <v>68.7</v>
      </c>
      <c r="I477" s="328">
        <v>3.5</v>
      </c>
      <c r="J477" s="327">
        <v>360</v>
      </c>
      <c r="K477" s="328">
        <v>60</v>
      </c>
      <c r="L477" s="328">
        <v>3.7</v>
      </c>
      <c r="M477" s="329">
        <v>60.2</v>
      </c>
      <c r="N477" s="328">
        <v>3.7</v>
      </c>
      <c r="O477" s="330" t="str">
        <f t="shared" si="66"/>
        <v/>
      </c>
      <c r="P477" s="311" t="str">
        <f t="shared" si="67"/>
        <v/>
      </c>
      <c r="Q477" s="360" t="str">
        <f t="shared" si="68"/>
        <v/>
      </c>
      <c r="R477" s="330" t="str">
        <f t="shared" si="63"/>
        <v/>
      </c>
      <c r="S477" s="330" t="str">
        <f t="shared" si="64"/>
        <v/>
      </c>
      <c r="T477" s="330" t="str">
        <f t="shared" si="65"/>
        <v/>
      </c>
      <c r="U477" s="330" t="str">
        <f t="shared" si="69"/>
        <v/>
      </c>
      <c r="V477" s="332" t="str">
        <f t="shared" si="70"/>
        <v/>
      </c>
      <c r="W477" s="214" t="str">
        <f t="shared" si="71"/>
        <v/>
      </c>
    </row>
    <row r="478" spans="1:23" x14ac:dyDescent="0.3">
      <c r="A478" s="325" t="s">
        <v>432</v>
      </c>
      <c r="B478" s="326" t="s">
        <v>441</v>
      </c>
      <c r="C478" s="326">
        <v>18</v>
      </c>
      <c r="D478" s="327">
        <v>13</v>
      </c>
      <c r="E478" s="326">
        <v>5</v>
      </c>
      <c r="F478" s="333" t="s">
        <v>444</v>
      </c>
      <c r="G478" s="333" t="s">
        <v>444</v>
      </c>
      <c r="H478" s="333" t="s">
        <v>444</v>
      </c>
      <c r="I478" s="333" t="s">
        <v>444</v>
      </c>
      <c r="J478" s="327">
        <v>4</v>
      </c>
      <c r="K478" s="333" t="s">
        <v>444</v>
      </c>
      <c r="L478" s="333" t="s">
        <v>444</v>
      </c>
      <c r="M478" s="334" t="s">
        <v>444</v>
      </c>
      <c r="N478" s="333" t="s">
        <v>444</v>
      </c>
      <c r="O478" s="330" t="str">
        <f t="shared" si="66"/>
        <v/>
      </c>
      <c r="P478" s="311" t="str">
        <f t="shared" si="67"/>
        <v/>
      </c>
      <c r="Q478" s="360" t="str">
        <f t="shared" si="68"/>
        <v/>
      </c>
      <c r="R478" s="330" t="str">
        <f t="shared" si="63"/>
        <v/>
      </c>
      <c r="S478" s="330" t="str">
        <f t="shared" si="64"/>
        <v/>
      </c>
      <c r="T478" s="330" t="str">
        <f t="shared" si="65"/>
        <v/>
      </c>
      <c r="U478" s="330" t="str">
        <f t="shared" si="69"/>
        <v/>
      </c>
      <c r="V478" s="332" t="str">
        <f t="shared" si="70"/>
        <v/>
      </c>
      <c r="W478" s="214" t="str">
        <f t="shared" si="71"/>
        <v/>
      </c>
    </row>
    <row r="479" spans="1:23" x14ac:dyDescent="0.3">
      <c r="A479" s="325" t="s">
        <v>432</v>
      </c>
      <c r="B479" s="326" t="s">
        <v>442</v>
      </c>
      <c r="C479" s="326">
        <v>18</v>
      </c>
      <c r="D479" s="327">
        <v>15</v>
      </c>
      <c r="E479" s="326">
        <v>8</v>
      </c>
      <c r="F479" s="333" t="s">
        <v>444</v>
      </c>
      <c r="G479" s="333" t="s">
        <v>444</v>
      </c>
      <c r="H479" s="333" t="s">
        <v>444</v>
      </c>
      <c r="I479" s="333" t="s">
        <v>444</v>
      </c>
      <c r="J479" s="327">
        <v>8</v>
      </c>
      <c r="K479" s="333" t="s">
        <v>444</v>
      </c>
      <c r="L479" s="333" t="s">
        <v>444</v>
      </c>
      <c r="M479" s="334" t="s">
        <v>444</v>
      </c>
      <c r="N479" s="333" t="s">
        <v>444</v>
      </c>
      <c r="O479" s="330" t="str">
        <f t="shared" si="66"/>
        <v/>
      </c>
      <c r="P479" s="311" t="str">
        <f t="shared" si="67"/>
        <v/>
      </c>
      <c r="Q479" s="360" t="str">
        <f t="shared" si="68"/>
        <v/>
      </c>
      <c r="R479" s="330" t="str">
        <f t="shared" si="63"/>
        <v/>
      </c>
      <c r="S479" s="330" t="str">
        <f t="shared" si="64"/>
        <v/>
      </c>
      <c r="T479" s="330" t="str">
        <f t="shared" si="65"/>
        <v/>
      </c>
      <c r="U479" s="330" t="str">
        <f t="shared" si="69"/>
        <v/>
      </c>
      <c r="V479" s="332" t="str">
        <f t="shared" si="70"/>
        <v/>
      </c>
      <c r="W479" s="214" t="str">
        <f t="shared" si="71"/>
        <v/>
      </c>
    </row>
    <row r="480" spans="1:23" x14ac:dyDescent="0.3">
      <c r="A480" s="325" t="s">
        <v>487</v>
      </c>
      <c r="B480" s="326" t="s">
        <v>431</v>
      </c>
      <c r="C480" s="326">
        <v>5283</v>
      </c>
      <c r="D480" s="327">
        <v>5038</v>
      </c>
      <c r="E480" s="326">
        <v>3742</v>
      </c>
      <c r="F480" s="328">
        <v>70.8</v>
      </c>
      <c r="G480" s="328">
        <v>2.6</v>
      </c>
      <c r="H480" s="328">
        <v>74.3</v>
      </c>
      <c r="I480" s="328">
        <v>2.5</v>
      </c>
      <c r="J480" s="327">
        <v>3346</v>
      </c>
      <c r="K480" s="328">
        <v>63.3</v>
      </c>
      <c r="L480" s="328">
        <v>2.7</v>
      </c>
      <c r="M480" s="329">
        <v>66.400000000000006</v>
      </c>
      <c r="N480" s="328">
        <v>2.7</v>
      </c>
      <c r="O480" s="330">
        <f t="shared" si="66"/>
        <v>67.3</v>
      </c>
      <c r="P480" s="311">
        <f t="shared" si="67"/>
        <v>0.63327526132404177</v>
      </c>
      <c r="Q480" s="360">
        <f t="shared" si="68"/>
        <v>0.94097364238342018</v>
      </c>
      <c r="R480" s="330">
        <f t="shared" si="63"/>
        <v>69.400000000000006</v>
      </c>
      <c r="S480" s="330">
        <f t="shared" si="64"/>
        <v>68.2</v>
      </c>
      <c r="T480" s="330">
        <f t="shared" si="65"/>
        <v>41.4</v>
      </c>
      <c r="U480" s="330" t="str">
        <f t="shared" si="69"/>
        <v>B</v>
      </c>
      <c r="V480" s="332">
        <f t="shared" si="70"/>
        <v>3.972473867595816E-2</v>
      </c>
      <c r="W480" s="214" t="str">
        <f t="shared" si="71"/>
        <v>Tennessee</v>
      </c>
    </row>
    <row r="481" spans="1:23" x14ac:dyDescent="0.3">
      <c r="A481" s="325" t="s">
        <v>432</v>
      </c>
      <c r="B481" s="326" t="s">
        <v>433</v>
      </c>
      <c r="C481" s="326">
        <v>2544</v>
      </c>
      <c r="D481" s="327">
        <v>2409</v>
      </c>
      <c r="E481" s="326">
        <v>1766</v>
      </c>
      <c r="F481" s="328">
        <v>69.400000000000006</v>
      </c>
      <c r="G481" s="328">
        <v>3.7</v>
      </c>
      <c r="H481" s="328">
        <v>73.3</v>
      </c>
      <c r="I481" s="328">
        <v>3.7</v>
      </c>
      <c r="J481" s="327">
        <v>1563</v>
      </c>
      <c r="K481" s="328">
        <v>61.4</v>
      </c>
      <c r="L481" s="328">
        <v>3.9</v>
      </c>
      <c r="M481" s="329">
        <v>64.900000000000006</v>
      </c>
      <c r="N481" s="328">
        <v>4</v>
      </c>
      <c r="O481" s="330" t="str">
        <f t="shared" si="66"/>
        <v/>
      </c>
      <c r="P481" s="311" t="str">
        <f t="shared" si="67"/>
        <v/>
      </c>
      <c r="Q481" s="360" t="str">
        <f t="shared" si="68"/>
        <v/>
      </c>
      <c r="R481" s="330" t="str">
        <f t="shared" si="63"/>
        <v/>
      </c>
      <c r="S481" s="330" t="str">
        <f t="shared" si="64"/>
        <v/>
      </c>
      <c r="T481" s="330" t="str">
        <f t="shared" si="65"/>
        <v/>
      </c>
      <c r="U481" s="330" t="str">
        <f t="shared" si="69"/>
        <v/>
      </c>
      <c r="V481" s="332" t="str">
        <f t="shared" si="70"/>
        <v/>
      </c>
      <c r="W481" s="214" t="str">
        <f t="shared" si="71"/>
        <v/>
      </c>
    </row>
    <row r="482" spans="1:23" x14ac:dyDescent="0.3">
      <c r="A482" s="325" t="s">
        <v>432</v>
      </c>
      <c r="B482" s="326" t="s">
        <v>434</v>
      </c>
      <c r="C482" s="326">
        <v>2738</v>
      </c>
      <c r="D482" s="327">
        <v>2629</v>
      </c>
      <c r="E482" s="326">
        <v>1976</v>
      </c>
      <c r="F482" s="328">
        <v>72.2</v>
      </c>
      <c r="G482" s="328">
        <v>3.5</v>
      </c>
      <c r="H482" s="328">
        <v>75.2</v>
      </c>
      <c r="I482" s="328">
        <v>3.4</v>
      </c>
      <c r="J482" s="327">
        <v>1783</v>
      </c>
      <c r="K482" s="328">
        <v>65.099999999999994</v>
      </c>
      <c r="L482" s="328">
        <v>3.7</v>
      </c>
      <c r="M482" s="329">
        <v>67.8</v>
      </c>
      <c r="N482" s="328">
        <v>3.7</v>
      </c>
      <c r="O482" s="330" t="str">
        <f t="shared" si="66"/>
        <v/>
      </c>
      <c r="P482" s="311" t="str">
        <f t="shared" si="67"/>
        <v/>
      </c>
      <c r="Q482" s="360" t="str">
        <f t="shared" si="68"/>
        <v/>
      </c>
      <c r="R482" s="330" t="str">
        <f t="shared" si="63"/>
        <v/>
      </c>
      <c r="S482" s="330" t="str">
        <f t="shared" si="64"/>
        <v/>
      </c>
      <c r="T482" s="330" t="str">
        <f t="shared" si="65"/>
        <v/>
      </c>
      <c r="U482" s="330" t="str">
        <f t="shared" si="69"/>
        <v/>
      </c>
      <c r="V482" s="332" t="str">
        <f t="shared" si="70"/>
        <v/>
      </c>
      <c r="W482" s="214" t="str">
        <f t="shared" si="71"/>
        <v/>
      </c>
    </row>
    <row r="483" spans="1:23" x14ac:dyDescent="0.3">
      <c r="A483" s="325" t="s">
        <v>432</v>
      </c>
      <c r="B483" s="326" t="s">
        <v>435</v>
      </c>
      <c r="C483" s="326">
        <v>4212</v>
      </c>
      <c r="D483" s="327">
        <v>4014</v>
      </c>
      <c r="E483" s="326">
        <v>2992</v>
      </c>
      <c r="F483" s="328">
        <v>71</v>
      </c>
      <c r="G483" s="328">
        <v>2.9</v>
      </c>
      <c r="H483" s="328">
        <v>74.5</v>
      </c>
      <c r="I483" s="328">
        <v>2.8</v>
      </c>
      <c r="J483" s="327">
        <v>2677</v>
      </c>
      <c r="K483" s="328">
        <v>63.6</v>
      </c>
      <c r="L483" s="328">
        <v>3</v>
      </c>
      <c r="M483" s="329">
        <v>66.7</v>
      </c>
      <c r="N483" s="328">
        <v>3</v>
      </c>
      <c r="O483" s="330" t="str">
        <f t="shared" si="66"/>
        <v/>
      </c>
      <c r="P483" s="311" t="str">
        <f t="shared" si="67"/>
        <v/>
      </c>
      <c r="Q483" s="360" t="str">
        <f t="shared" si="68"/>
        <v/>
      </c>
      <c r="R483" s="330" t="str">
        <f t="shared" si="63"/>
        <v/>
      </c>
      <c r="S483" s="330" t="str">
        <f t="shared" si="64"/>
        <v/>
      </c>
      <c r="T483" s="330" t="str">
        <f t="shared" si="65"/>
        <v/>
      </c>
      <c r="U483" s="330" t="str">
        <f t="shared" si="69"/>
        <v/>
      </c>
      <c r="V483" s="332" t="str">
        <f t="shared" si="70"/>
        <v/>
      </c>
      <c r="W483" s="214" t="str">
        <f t="shared" si="71"/>
        <v/>
      </c>
    </row>
    <row r="484" spans="1:23" x14ac:dyDescent="0.3">
      <c r="A484" s="325" t="s">
        <v>432</v>
      </c>
      <c r="B484" s="326" t="s">
        <v>436</v>
      </c>
      <c r="C484" s="326">
        <v>3918</v>
      </c>
      <c r="D484" s="327">
        <v>3890</v>
      </c>
      <c r="E484" s="326">
        <v>2924</v>
      </c>
      <c r="F484" s="328">
        <v>74.599999999999994</v>
      </c>
      <c r="G484" s="328">
        <v>2.8</v>
      </c>
      <c r="H484" s="328">
        <v>75.2</v>
      </c>
      <c r="I484" s="328">
        <v>2.8</v>
      </c>
      <c r="J484" s="327">
        <v>2619</v>
      </c>
      <c r="K484" s="328">
        <v>66.8</v>
      </c>
      <c r="L484" s="328">
        <v>3.1</v>
      </c>
      <c r="M484" s="329">
        <v>67.3</v>
      </c>
      <c r="N484" s="328">
        <v>3.1</v>
      </c>
      <c r="O484" s="330" t="str">
        <f t="shared" si="66"/>
        <v/>
      </c>
      <c r="P484" s="311" t="str">
        <f t="shared" si="67"/>
        <v/>
      </c>
      <c r="Q484" s="360" t="str">
        <f t="shared" si="68"/>
        <v/>
      </c>
      <c r="R484" s="330" t="str">
        <f t="shared" si="63"/>
        <v/>
      </c>
      <c r="S484" s="330" t="str">
        <f t="shared" si="64"/>
        <v/>
      </c>
      <c r="T484" s="330" t="str">
        <f t="shared" si="65"/>
        <v/>
      </c>
      <c r="U484" s="330" t="str">
        <f t="shared" si="69"/>
        <v/>
      </c>
      <c r="V484" s="332" t="str">
        <f t="shared" si="70"/>
        <v/>
      </c>
      <c r="W484" s="214" t="str">
        <f t="shared" si="71"/>
        <v/>
      </c>
    </row>
    <row r="485" spans="1:23" x14ac:dyDescent="0.3">
      <c r="A485" s="325" t="s">
        <v>432</v>
      </c>
      <c r="B485" s="326" t="s">
        <v>437</v>
      </c>
      <c r="C485" s="326">
        <v>866</v>
      </c>
      <c r="D485" s="327">
        <v>853</v>
      </c>
      <c r="E485" s="326">
        <v>658</v>
      </c>
      <c r="F485" s="328">
        <v>76</v>
      </c>
      <c r="G485" s="328">
        <v>5.7</v>
      </c>
      <c r="H485" s="328">
        <v>77.099999999999994</v>
      </c>
      <c r="I485" s="328">
        <v>5.6</v>
      </c>
      <c r="J485" s="327">
        <v>592</v>
      </c>
      <c r="K485" s="328">
        <v>68.3</v>
      </c>
      <c r="L485" s="328">
        <v>6.2</v>
      </c>
      <c r="M485" s="329">
        <v>69.400000000000006</v>
      </c>
      <c r="N485" s="328">
        <v>6.2</v>
      </c>
      <c r="O485" s="330" t="str">
        <f t="shared" si="66"/>
        <v/>
      </c>
      <c r="P485" s="311" t="str">
        <f t="shared" si="67"/>
        <v/>
      </c>
      <c r="Q485" s="360" t="str">
        <f t="shared" si="68"/>
        <v/>
      </c>
      <c r="R485" s="330" t="str">
        <f t="shared" si="63"/>
        <v/>
      </c>
      <c r="S485" s="330" t="str">
        <f t="shared" si="64"/>
        <v/>
      </c>
      <c r="T485" s="330" t="str">
        <f t="shared" si="65"/>
        <v/>
      </c>
      <c r="U485" s="330" t="str">
        <f t="shared" si="69"/>
        <v/>
      </c>
      <c r="V485" s="332" t="str">
        <f t="shared" si="70"/>
        <v/>
      </c>
      <c r="W485" s="214" t="str">
        <f t="shared" si="71"/>
        <v/>
      </c>
    </row>
    <row r="486" spans="1:23" x14ac:dyDescent="0.3">
      <c r="A486" s="325" t="s">
        <v>432</v>
      </c>
      <c r="B486" s="326" t="s">
        <v>438</v>
      </c>
      <c r="C486" s="326">
        <v>99</v>
      </c>
      <c r="D486" s="327">
        <v>65</v>
      </c>
      <c r="E486" s="326">
        <v>37</v>
      </c>
      <c r="F486" s="333" t="s">
        <v>444</v>
      </c>
      <c r="G486" s="333" t="s">
        <v>444</v>
      </c>
      <c r="H486" s="333" t="s">
        <v>444</v>
      </c>
      <c r="I486" s="333" t="s">
        <v>444</v>
      </c>
      <c r="J486" s="327">
        <v>34</v>
      </c>
      <c r="K486" s="333" t="s">
        <v>444</v>
      </c>
      <c r="L486" s="333" t="s">
        <v>444</v>
      </c>
      <c r="M486" s="334" t="s">
        <v>444</v>
      </c>
      <c r="N486" s="333" t="s">
        <v>444</v>
      </c>
      <c r="O486" s="330" t="str">
        <f t="shared" si="66"/>
        <v/>
      </c>
      <c r="P486" s="311" t="str">
        <f t="shared" si="67"/>
        <v/>
      </c>
      <c r="Q486" s="360" t="str">
        <f t="shared" si="68"/>
        <v/>
      </c>
      <c r="R486" s="330" t="str">
        <f t="shared" si="63"/>
        <v/>
      </c>
      <c r="S486" s="330" t="str">
        <f t="shared" si="64"/>
        <v/>
      </c>
      <c r="T486" s="330" t="str">
        <f t="shared" si="65"/>
        <v/>
      </c>
      <c r="U486" s="330" t="str">
        <f t="shared" si="69"/>
        <v/>
      </c>
      <c r="V486" s="332" t="str">
        <f t="shared" si="70"/>
        <v/>
      </c>
      <c r="W486" s="214" t="str">
        <f t="shared" si="71"/>
        <v/>
      </c>
    </row>
    <row r="487" spans="1:23" x14ac:dyDescent="0.3">
      <c r="A487" s="325" t="s">
        <v>432</v>
      </c>
      <c r="B487" s="326" t="s">
        <v>439</v>
      </c>
      <c r="C487" s="326">
        <v>329</v>
      </c>
      <c r="D487" s="327">
        <v>152</v>
      </c>
      <c r="E487" s="326">
        <v>72</v>
      </c>
      <c r="F487" s="328">
        <v>22</v>
      </c>
      <c r="G487" s="328">
        <v>9.8000000000000007</v>
      </c>
      <c r="H487" s="328">
        <v>47.6</v>
      </c>
      <c r="I487" s="328">
        <v>17.3</v>
      </c>
      <c r="J487" s="327">
        <v>63</v>
      </c>
      <c r="K487" s="328">
        <v>19.100000000000001</v>
      </c>
      <c r="L487" s="328">
        <v>9.3000000000000007</v>
      </c>
      <c r="M487" s="329">
        <v>41.4</v>
      </c>
      <c r="N487" s="328">
        <v>17.100000000000001</v>
      </c>
      <c r="O487" s="330" t="str">
        <f t="shared" si="66"/>
        <v/>
      </c>
      <c r="P487" s="311" t="str">
        <f t="shared" si="67"/>
        <v/>
      </c>
      <c r="Q487" s="360" t="str">
        <f t="shared" si="68"/>
        <v/>
      </c>
      <c r="R487" s="330" t="str">
        <f t="shared" si="63"/>
        <v/>
      </c>
      <c r="S487" s="330" t="str">
        <f t="shared" si="64"/>
        <v/>
      </c>
      <c r="T487" s="330" t="str">
        <f t="shared" si="65"/>
        <v/>
      </c>
      <c r="U487" s="330" t="str">
        <f t="shared" si="69"/>
        <v/>
      </c>
      <c r="V487" s="332" t="str">
        <f t="shared" si="70"/>
        <v/>
      </c>
      <c r="W487" s="214" t="str">
        <f t="shared" si="71"/>
        <v/>
      </c>
    </row>
    <row r="488" spans="1:23" x14ac:dyDescent="0.3">
      <c r="A488" s="325" t="s">
        <v>432</v>
      </c>
      <c r="B488" s="326" t="s">
        <v>440</v>
      </c>
      <c r="C488" s="326">
        <v>4298</v>
      </c>
      <c r="D488" s="327">
        <v>4101</v>
      </c>
      <c r="E488" s="326">
        <v>3032</v>
      </c>
      <c r="F488" s="328">
        <v>70.5</v>
      </c>
      <c r="G488" s="328">
        <v>2.8</v>
      </c>
      <c r="H488" s="328">
        <v>73.900000000000006</v>
      </c>
      <c r="I488" s="328">
        <v>2.8</v>
      </c>
      <c r="J488" s="327">
        <v>2708</v>
      </c>
      <c r="K488" s="328">
        <v>63</v>
      </c>
      <c r="L488" s="328">
        <v>3</v>
      </c>
      <c r="M488" s="329">
        <v>66</v>
      </c>
      <c r="N488" s="328">
        <v>3</v>
      </c>
      <c r="O488" s="330" t="str">
        <f t="shared" si="66"/>
        <v/>
      </c>
      <c r="P488" s="311" t="str">
        <f t="shared" si="67"/>
        <v/>
      </c>
      <c r="Q488" s="360" t="str">
        <f t="shared" si="68"/>
        <v/>
      </c>
      <c r="R488" s="330" t="str">
        <f t="shared" si="63"/>
        <v/>
      </c>
      <c r="S488" s="330" t="str">
        <f t="shared" si="64"/>
        <v/>
      </c>
      <c r="T488" s="330" t="str">
        <f t="shared" si="65"/>
        <v/>
      </c>
      <c r="U488" s="330" t="str">
        <f t="shared" si="69"/>
        <v/>
      </c>
      <c r="V488" s="332" t="str">
        <f t="shared" si="70"/>
        <v/>
      </c>
      <c r="W488" s="214" t="str">
        <f t="shared" si="71"/>
        <v/>
      </c>
    </row>
    <row r="489" spans="1:23" x14ac:dyDescent="0.3">
      <c r="A489" s="325" t="s">
        <v>432</v>
      </c>
      <c r="B489" s="326" t="s">
        <v>441</v>
      </c>
      <c r="C489" s="326">
        <v>895</v>
      </c>
      <c r="D489" s="327">
        <v>882</v>
      </c>
      <c r="E489" s="326">
        <v>671</v>
      </c>
      <c r="F489" s="328">
        <v>75</v>
      </c>
      <c r="G489" s="328">
        <v>5.7</v>
      </c>
      <c r="H489" s="328">
        <v>76.099999999999994</v>
      </c>
      <c r="I489" s="328">
        <v>5.6</v>
      </c>
      <c r="J489" s="327">
        <v>602</v>
      </c>
      <c r="K489" s="328">
        <v>67.2</v>
      </c>
      <c r="L489" s="328">
        <v>6.1</v>
      </c>
      <c r="M489" s="329">
        <v>68.2</v>
      </c>
      <c r="N489" s="328">
        <v>6.1</v>
      </c>
      <c r="O489" s="330" t="str">
        <f t="shared" si="66"/>
        <v/>
      </c>
      <c r="P489" s="311" t="str">
        <f t="shared" si="67"/>
        <v/>
      </c>
      <c r="Q489" s="360" t="str">
        <f t="shared" si="68"/>
        <v/>
      </c>
      <c r="R489" s="330" t="str">
        <f t="shared" si="63"/>
        <v/>
      </c>
      <c r="S489" s="330" t="str">
        <f t="shared" si="64"/>
        <v/>
      </c>
      <c r="T489" s="330" t="str">
        <f t="shared" si="65"/>
        <v/>
      </c>
      <c r="U489" s="330" t="str">
        <f t="shared" si="69"/>
        <v/>
      </c>
      <c r="V489" s="332" t="str">
        <f t="shared" si="70"/>
        <v/>
      </c>
      <c r="W489" s="214" t="str">
        <f t="shared" si="71"/>
        <v/>
      </c>
    </row>
    <row r="490" spans="1:23" x14ac:dyDescent="0.3">
      <c r="A490" s="325" t="s">
        <v>432</v>
      </c>
      <c r="B490" s="326" t="s">
        <v>442</v>
      </c>
      <c r="C490" s="326">
        <v>111</v>
      </c>
      <c r="D490" s="327">
        <v>76</v>
      </c>
      <c r="E490" s="326">
        <v>49</v>
      </c>
      <c r="F490" s="328">
        <v>43.9</v>
      </c>
      <c r="G490" s="328">
        <v>19</v>
      </c>
      <c r="H490" s="328">
        <v>63.7</v>
      </c>
      <c r="I490" s="328">
        <v>22.1</v>
      </c>
      <c r="J490" s="327">
        <v>46</v>
      </c>
      <c r="K490" s="328">
        <v>41.3</v>
      </c>
      <c r="L490" s="328">
        <v>18.8</v>
      </c>
      <c r="M490" s="329">
        <v>59.9</v>
      </c>
      <c r="N490" s="328">
        <v>22.6</v>
      </c>
      <c r="O490" s="330" t="str">
        <f t="shared" si="66"/>
        <v/>
      </c>
      <c r="P490" s="311" t="str">
        <f t="shared" si="67"/>
        <v/>
      </c>
      <c r="Q490" s="360" t="str">
        <f t="shared" si="68"/>
        <v/>
      </c>
      <c r="R490" s="330" t="str">
        <f t="shared" si="63"/>
        <v/>
      </c>
      <c r="S490" s="330" t="str">
        <f t="shared" si="64"/>
        <v/>
      </c>
      <c r="T490" s="330" t="str">
        <f t="shared" si="65"/>
        <v/>
      </c>
      <c r="U490" s="330" t="str">
        <f t="shared" si="69"/>
        <v/>
      </c>
      <c r="V490" s="332" t="str">
        <f t="shared" si="70"/>
        <v/>
      </c>
      <c r="W490" s="214" t="str">
        <f t="shared" si="71"/>
        <v/>
      </c>
    </row>
    <row r="491" spans="1:23" x14ac:dyDescent="0.3">
      <c r="A491" s="325" t="s">
        <v>488</v>
      </c>
      <c r="B491" s="326" t="s">
        <v>431</v>
      </c>
      <c r="C491" s="326">
        <v>21485</v>
      </c>
      <c r="D491" s="327">
        <v>18581</v>
      </c>
      <c r="E491" s="326">
        <v>13343</v>
      </c>
      <c r="F491" s="328">
        <v>62.1</v>
      </c>
      <c r="G491" s="328">
        <v>1.4</v>
      </c>
      <c r="H491" s="328">
        <v>71.8</v>
      </c>
      <c r="I491" s="328">
        <v>1.4</v>
      </c>
      <c r="J491" s="327">
        <v>11874</v>
      </c>
      <c r="K491" s="328">
        <v>55.3</v>
      </c>
      <c r="L491" s="328">
        <v>1.4</v>
      </c>
      <c r="M491" s="329">
        <v>63.9</v>
      </c>
      <c r="N491" s="328">
        <v>1.5</v>
      </c>
      <c r="O491" s="330">
        <f t="shared" si="66"/>
        <v>72</v>
      </c>
      <c r="P491" s="311">
        <f t="shared" si="67"/>
        <v>0.55568901506879231</v>
      </c>
      <c r="Q491" s="360">
        <f t="shared" si="68"/>
        <v>0.77179029870665594</v>
      </c>
      <c r="R491" s="330">
        <f t="shared" si="63"/>
        <v>60.8</v>
      </c>
      <c r="S491" s="330">
        <f t="shared" si="64"/>
        <v>60.8</v>
      </c>
      <c r="T491" s="330">
        <f t="shared" si="65"/>
        <v>53.1</v>
      </c>
      <c r="U491" s="330">
        <f t="shared" si="69"/>
        <v>58.7</v>
      </c>
      <c r="V491" s="332">
        <f t="shared" si="70"/>
        <v>0.16431098493120766</v>
      </c>
      <c r="W491" s="214" t="str">
        <f t="shared" si="71"/>
        <v>Texas</v>
      </c>
    </row>
    <row r="492" spans="1:23" x14ac:dyDescent="0.3">
      <c r="A492" s="325" t="s">
        <v>432</v>
      </c>
      <c r="B492" s="326" t="s">
        <v>433</v>
      </c>
      <c r="C492" s="326">
        <v>10513</v>
      </c>
      <c r="D492" s="327">
        <v>9082</v>
      </c>
      <c r="E492" s="326">
        <v>6338</v>
      </c>
      <c r="F492" s="328">
        <v>60.3</v>
      </c>
      <c r="G492" s="328">
        <v>2</v>
      </c>
      <c r="H492" s="328">
        <v>69.8</v>
      </c>
      <c r="I492" s="328">
        <v>2</v>
      </c>
      <c r="J492" s="327">
        <v>5580</v>
      </c>
      <c r="K492" s="328">
        <v>53.1</v>
      </c>
      <c r="L492" s="328">
        <v>2</v>
      </c>
      <c r="M492" s="329">
        <v>61.4</v>
      </c>
      <c r="N492" s="328">
        <v>2.1</v>
      </c>
      <c r="O492" s="330" t="str">
        <f t="shared" si="66"/>
        <v/>
      </c>
      <c r="P492" s="311" t="str">
        <f t="shared" si="67"/>
        <v/>
      </c>
      <c r="Q492" s="360" t="str">
        <f t="shared" si="68"/>
        <v/>
      </c>
      <c r="R492" s="330" t="str">
        <f t="shared" si="63"/>
        <v/>
      </c>
      <c r="S492" s="330" t="str">
        <f t="shared" si="64"/>
        <v/>
      </c>
      <c r="T492" s="330" t="str">
        <f t="shared" si="65"/>
        <v/>
      </c>
      <c r="U492" s="330" t="str">
        <f t="shared" si="69"/>
        <v/>
      </c>
      <c r="V492" s="332" t="str">
        <f t="shared" si="70"/>
        <v/>
      </c>
      <c r="W492" s="214" t="str">
        <f t="shared" si="71"/>
        <v/>
      </c>
    </row>
    <row r="493" spans="1:23" x14ac:dyDescent="0.3">
      <c r="A493" s="325" t="s">
        <v>432</v>
      </c>
      <c r="B493" s="326" t="s">
        <v>434</v>
      </c>
      <c r="C493" s="326">
        <v>10972</v>
      </c>
      <c r="D493" s="327">
        <v>9500</v>
      </c>
      <c r="E493" s="326">
        <v>7005</v>
      </c>
      <c r="F493" s="328">
        <v>63.8</v>
      </c>
      <c r="G493" s="328">
        <v>1.9</v>
      </c>
      <c r="H493" s="328">
        <v>73.7</v>
      </c>
      <c r="I493" s="328">
        <v>1.9</v>
      </c>
      <c r="J493" s="327">
        <v>6295</v>
      </c>
      <c r="K493" s="328">
        <v>57.4</v>
      </c>
      <c r="L493" s="328">
        <v>2</v>
      </c>
      <c r="M493" s="329">
        <v>66.3</v>
      </c>
      <c r="N493" s="328">
        <v>2</v>
      </c>
      <c r="O493" s="330" t="str">
        <f t="shared" si="66"/>
        <v/>
      </c>
      <c r="P493" s="311" t="str">
        <f t="shared" si="67"/>
        <v/>
      </c>
      <c r="Q493" s="360" t="str">
        <f t="shared" si="68"/>
        <v/>
      </c>
      <c r="R493" s="330" t="str">
        <f t="shared" si="63"/>
        <v/>
      </c>
      <c r="S493" s="330" t="str">
        <f t="shared" si="64"/>
        <v/>
      </c>
      <c r="T493" s="330" t="str">
        <f t="shared" si="65"/>
        <v/>
      </c>
      <c r="U493" s="330" t="str">
        <f t="shared" si="69"/>
        <v/>
      </c>
      <c r="V493" s="332" t="str">
        <f t="shared" si="70"/>
        <v/>
      </c>
      <c r="W493" s="214" t="str">
        <f t="shared" si="71"/>
        <v/>
      </c>
    </row>
    <row r="494" spans="1:23" x14ac:dyDescent="0.3">
      <c r="A494" s="325" t="s">
        <v>432</v>
      </c>
      <c r="B494" s="326" t="s">
        <v>435</v>
      </c>
      <c r="C494" s="326">
        <v>17042</v>
      </c>
      <c r="D494" s="327">
        <v>14760</v>
      </c>
      <c r="E494" s="326">
        <v>10734</v>
      </c>
      <c r="F494" s="328">
        <v>63</v>
      </c>
      <c r="G494" s="328">
        <v>1.5</v>
      </c>
      <c r="H494" s="328">
        <v>72.7</v>
      </c>
      <c r="I494" s="328">
        <v>1.5</v>
      </c>
      <c r="J494" s="327">
        <v>9612</v>
      </c>
      <c r="K494" s="328">
        <v>56.4</v>
      </c>
      <c r="L494" s="328">
        <v>1.6</v>
      </c>
      <c r="M494" s="329">
        <v>65.099999999999994</v>
      </c>
      <c r="N494" s="328">
        <v>1.6</v>
      </c>
      <c r="O494" s="330" t="str">
        <f t="shared" si="66"/>
        <v/>
      </c>
      <c r="P494" s="311" t="str">
        <f t="shared" si="67"/>
        <v/>
      </c>
      <c r="Q494" s="360" t="str">
        <f t="shared" si="68"/>
        <v/>
      </c>
      <c r="R494" s="330" t="str">
        <f t="shared" si="63"/>
        <v/>
      </c>
      <c r="S494" s="330" t="str">
        <f t="shared" si="64"/>
        <v/>
      </c>
      <c r="T494" s="330" t="str">
        <f t="shared" si="65"/>
        <v/>
      </c>
      <c r="U494" s="330" t="str">
        <f t="shared" si="69"/>
        <v/>
      </c>
      <c r="V494" s="332" t="str">
        <f t="shared" si="70"/>
        <v/>
      </c>
      <c r="W494" s="214" t="str">
        <f t="shared" si="71"/>
        <v/>
      </c>
    </row>
    <row r="495" spans="1:23" x14ac:dyDescent="0.3">
      <c r="A495" s="325" t="s">
        <v>432</v>
      </c>
      <c r="B495" s="326" t="s">
        <v>436</v>
      </c>
      <c r="C495" s="326">
        <v>9615</v>
      </c>
      <c r="D495" s="327">
        <v>9423</v>
      </c>
      <c r="E495" s="326">
        <v>7396</v>
      </c>
      <c r="F495" s="328">
        <v>76.900000000000006</v>
      </c>
      <c r="G495" s="328">
        <v>1.8</v>
      </c>
      <c r="H495" s="328">
        <v>78.5</v>
      </c>
      <c r="I495" s="328">
        <v>1.8</v>
      </c>
      <c r="J495" s="327">
        <v>6785</v>
      </c>
      <c r="K495" s="328">
        <v>70.599999999999994</v>
      </c>
      <c r="L495" s="328">
        <v>1.9</v>
      </c>
      <c r="M495" s="329">
        <v>72</v>
      </c>
      <c r="N495" s="328">
        <v>1.9</v>
      </c>
      <c r="O495" s="330" t="str">
        <f t="shared" si="66"/>
        <v/>
      </c>
      <c r="P495" s="311" t="str">
        <f t="shared" si="67"/>
        <v/>
      </c>
      <c r="Q495" s="360" t="str">
        <f t="shared" si="68"/>
        <v/>
      </c>
      <c r="R495" s="330" t="str">
        <f t="shared" si="63"/>
        <v/>
      </c>
      <c r="S495" s="330" t="str">
        <f t="shared" si="64"/>
        <v/>
      </c>
      <c r="T495" s="330" t="str">
        <f t="shared" si="65"/>
        <v/>
      </c>
      <c r="U495" s="330" t="str">
        <f t="shared" si="69"/>
        <v/>
      </c>
      <c r="V495" s="332" t="str">
        <f t="shared" si="70"/>
        <v/>
      </c>
      <c r="W495" s="214" t="str">
        <f t="shared" si="71"/>
        <v/>
      </c>
    </row>
    <row r="496" spans="1:23" x14ac:dyDescent="0.3">
      <c r="A496" s="325" t="s">
        <v>432</v>
      </c>
      <c r="B496" s="326" t="s">
        <v>437</v>
      </c>
      <c r="C496" s="326">
        <v>2700</v>
      </c>
      <c r="D496" s="327">
        <v>2502</v>
      </c>
      <c r="E496" s="326">
        <v>1759</v>
      </c>
      <c r="F496" s="328">
        <v>65.099999999999994</v>
      </c>
      <c r="G496" s="328">
        <v>3.6</v>
      </c>
      <c r="H496" s="328">
        <v>70.3</v>
      </c>
      <c r="I496" s="328">
        <v>3.6</v>
      </c>
      <c r="J496" s="327">
        <v>1521</v>
      </c>
      <c r="K496" s="328">
        <v>56.3</v>
      </c>
      <c r="L496" s="328">
        <v>3.8</v>
      </c>
      <c r="M496" s="329">
        <v>60.8</v>
      </c>
      <c r="N496" s="328">
        <v>3.9</v>
      </c>
      <c r="O496" s="330" t="str">
        <f t="shared" si="66"/>
        <v/>
      </c>
      <c r="P496" s="311" t="str">
        <f t="shared" si="67"/>
        <v/>
      </c>
      <c r="Q496" s="360" t="str">
        <f t="shared" si="68"/>
        <v/>
      </c>
      <c r="R496" s="330" t="str">
        <f t="shared" si="63"/>
        <v/>
      </c>
      <c r="S496" s="330" t="str">
        <f t="shared" si="64"/>
        <v/>
      </c>
      <c r="T496" s="330" t="str">
        <f t="shared" si="65"/>
        <v/>
      </c>
      <c r="U496" s="330" t="str">
        <f t="shared" si="69"/>
        <v/>
      </c>
      <c r="V496" s="332" t="str">
        <f t="shared" si="70"/>
        <v/>
      </c>
      <c r="W496" s="214" t="str">
        <f t="shared" si="71"/>
        <v/>
      </c>
    </row>
    <row r="497" spans="1:23" x14ac:dyDescent="0.3">
      <c r="A497" s="325" t="s">
        <v>432</v>
      </c>
      <c r="B497" s="326" t="s">
        <v>438</v>
      </c>
      <c r="C497" s="326">
        <v>1239</v>
      </c>
      <c r="D497" s="327">
        <v>821</v>
      </c>
      <c r="E497" s="326">
        <v>521</v>
      </c>
      <c r="F497" s="328">
        <v>42.1</v>
      </c>
      <c r="G497" s="328">
        <v>5.7</v>
      </c>
      <c r="H497" s="328">
        <v>63.5</v>
      </c>
      <c r="I497" s="328">
        <v>6.8</v>
      </c>
      <c r="J497" s="327">
        <v>482</v>
      </c>
      <c r="K497" s="328">
        <v>38.9</v>
      </c>
      <c r="L497" s="328">
        <v>5.6</v>
      </c>
      <c r="M497" s="329">
        <v>58.7</v>
      </c>
      <c r="N497" s="328">
        <v>7</v>
      </c>
      <c r="O497" s="330" t="str">
        <f t="shared" si="66"/>
        <v/>
      </c>
      <c r="P497" s="311" t="str">
        <f t="shared" si="67"/>
        <v/>
      </c>
      <c r="Q497" s="360" t="str">
        <f t="shared" si="68"/>
        <v/>
      </c>
      <c r="R497" s="330" t="str">
        <f t="shared" si="63"/>
        <v/>
      </c>
      <c r="S497" s="330" t="str">
        <f t="shared" si="64"/>
        <v/>
      </c>
      <c r="T497" s="330" t="str">
        <f t="shared" si="65"/>
        <v/>
      </c>
      <c r="U497" s="330" t="str">
        <f t="shared" si="69"/>
        <v/>
      </c>
      <c r="V497" s="332" t="str">
        <f t="shared" si="70"/>
        <v/>
      </c>
      <c r="W497" s="214" t="str">
        <f t="shared" si="71"/>
        <v/>
      </c>
    </row>
    <row r="498" spans="1:23" x14ac:dyDescent="0.3">
      <c r="A498" s="325" t="s">
        <v>432</v>
      </c>
      <c r="B498" s="326" t="s">
        <v>439</v>
      </c>
      <c r="C498" s="326">
        <v>7730</v>
      </c>
      <c r="D498" s="327">
        <v>5599</v>
      </c>
      <c r="E498" s="326">
        <v>3538</v>
      </c>
      <c r="F498" s="328">
        <v>45.8</v>
      </c>
      <c r="G498" s="328">
        <v>2.5</v>
      </c>
      <c r="H498" s="328">
        <v>63.2</v>
      </c>
      <c r="I498" s="328">
        <v>2.8</v>
      </c>
      <c r="J498" s="327">
        <v>2972</v>
      </c>
      <c r="K498" s="328">
        <v>38.4</v>
      </c>
      <c r="L498" s="328">
        <v>2.4</v>
      </c>
      <c r="M498" s="329">
        <v>53.1</v>
      </c>
      <c r="N498" s="328">
        <v>2.9</v>
      </c>
      <c r="O498" s="330" t="str">
        <f t="shared" si="66"/>
        <v/>
      </c>
      <c r="P498" s="311" t="str">
        <f t="shared" si="67"/>
        <v/>
      </c>
      <c r="Q498" s="360" t="str">
        <f t="shared" si="68"/>
        <v/>
      </c>
      <c r="R498" s="330" t="str">
        <f t="shared" si="63"/>
        <v/>
      </c>
      <c r="S498" s="330" t="str">
        <f t="shared" si="64"/>
        <v/>
      </c>
      <c r="T498" s="330" t="str">
        <f t="shared" si="65"/>
        <v/>
      </c>
      <c r="U498" s="330" t="str">
        <f t="shared" si="69"/>
        <v/>
      </c>
      <c r="V498" s="332" t="str">
        <f t="shared" si="70"/>
        <v/>
      </c>
      <c r="W498" s="214" t="str">
        <f t="shared" si="71"/>
        <v/>
      </c>
    </row>
    <row r="499" spans="1:23" x14ac:dyDescent="0.3">
      <c r="A499" s="325" t="s">
        <v>432</v>
      </c>
      <c r="B499" s="326" t="s">
        <v>440</v>
      </c>
      <c r="C499" s="326">
        <v>17361</v>
      </c>
      <c r="D499" s="327">
        <v>15079</v>
      </c>
      <c r="E499" s="326">
        <v>10928</v>
      </c>
      <c r="F499" s="328">
        <v>62.9</v>
      </c>
      <c r="G499" s="328">
        <v>1.5</v>
      </c>
      <c r="H499" s="328">
        <v>72.5</v>
      </c>
      <c r="I499" s="328">
        <v>1.5</v>
      </c>
      <c r="J499" s="327">
        <v>9762</v>
      </c>
      <c r="K499" s="328">
        <v>56.2</v>
      </c>
      <c r="L499" s="328">
        <v>1.6</v>
      </c>
      <c r="M499" s="329">
        <v>64.7</v>
      </c>
      <c r="N499" s="328">
        <v>1.6</v>
      </c>
      <c r="O499" s="330" t="str">
        <f t="shared" si="66"/>
        <v/>
      </c>
      <c r="P499" s="311" t="str">
        <f t="shared" si="67"/>
        <v/>
      </c>
      <c r="Q499" s="360" t="str">
        <f t="shared" si="68"/>
        <v/>
      </c>
      <c r="R499" s="330" t="str">
        <f t="shared" si="63"/>
        <v/>
      </c>
      <c r="S499" s="330" t="str">
        <f t="shared" si="64"/>
        <v/>
      </c>
      <c r="T499" s="330" t="str">
        <f t="shared" si="65"/>
        <v/>
      </c>
      <c r="U499" s="330" t="str">
        <f t="shared" si="69"/>
        <v/>
      </c>
      <c r="V499" s="332" t="str">
        <f t="shared" si="70"/>
        <v/>
      </c>
      <c r="W499" s="214" t="str">
        <f t="shared" si="71"/>
        <v/>
      </c>
    </row>
    <row r="500" spans="1:23" x14ac:dyDescent="0.3">
      <c r="A500" s="325" t="s">
        <v>432</v>
      </c>
      <c r="B500" s="326" t="s">
        <v>441</v>
      </c>
      <c r="C500" s="326">
        <v>2890</v>
      </c>
      <c r="D500" s="327">
        <v>2692</v>
      </c>
      <c r="E500" s="326">
        <v>1882</v>
      </c>
      <c r="F500" s="328">
        <v>65.099999999999994</v>
      </c>
      <c r="G500" s="328">
        <v>3.5</v>
      </c>
      <c r="H500" s="328">
        <v>69.900000000000006</v>
      </c>
      <c r="I500" s="328">
        <v>3.5</v>
      </c>
      <c r="J500" s="327">
        <v>1636</v>
      </c>
      <c r="K500" s="328">
        <v>56.6</v>
      </c>
      <c r="L500" s="328">
        <v>3.6</v>
      </c>
      <c r="M500" s="329">
        <v>60.8</v>
      </c>
      <c r="N500" s="328">
        <v>3.7</v>
      </c>
      <c r="O500" s="330" t="str">
        <f t="shared" si="66"/>
        <v/>
      </c>
      <c r="P500" s="311" t="str">
        <f t="shared" si="67"/>
        <v/>
      </c>
      <c r="Q500" s="360" t="str">
        <f t="shared" si="68"/>
        <v/>
      </c>
      <c r="R500" s="330" t="str">
        <f t="shared" si="63"/>
        <v/>
      </c>
      <c r="S500" s="330" t="str">
        <f t="shared" si="64"/>
        <v/>
      </c>
      <c r="T500" s="330" t="str">
        <f t="shared" si="65"/>
        <v/>
      </c>
      <c r="U500" s="330" t="str">
        <f t="shared" si="69"/>
        <v/>
      </c>
      <c r="V500" s="332" t="str">
        <f t="shared" si="70"/>
        <v/>
      </c>
      <c r="W500" s="214" t="str">
        <f t="shared" si="71"/>
        <v/>
      </c>
    </row>
    <row r="501" spans="1:23" x14ac:dyDescent="0.3">
      <c r="A501" s="325" t="s">
        <v>432</v>
      </c>
      <c r="B501" s="326" t="s">
        <v>442</v>
      </c>
      <c r="C501" s="326">
        <v>1355</v>
      </c>
      <c r="D501" s="327">
        <v>937</v>
      </c>
      <c r="E501" s="326">
        <v>601</v>
      </c>
      <c r="F501" s="328">
        <v>44.4</v>
      </c>
      <c r="G501" s="328">
        <v>5.5</v>
      </c>
      <c r="H501" s="328">
        <v>64.2</v>
      </c>
      <c r="I501" s="328">
        <v>6.4</v>
      </c>
      <c r="J501" s="327">
        <v>546</v>
      </c>
      <c r="K501" s="328">
        <v>40.299999999999997</v>
      </c>
      <c r="L501" s="328">
        <v>5.4</v>
      </c>
      <c r="M501" s="329">
        <v>58.3</v>
      </c>
      <c r="N501" s="328">
        <v>6.6</v>
      </c>
      <c r="O501" s="330" t="str">
        <f t="shared" si="66"/>
        <v/>
      </c>
      <c r="P501" s="311" t="str">
        <f t="shared" si="67"/>
        <v/>
      </c>
      <c r="Q501" s="360" t="str">
        <f t="shared" si="68"/>
        <v/>
      </c>
      <c r="R501" s="330" t="str">
        <f t="shared" si="63"/>
        <v/>
      </c>
      <c r="S501" s="330" t="str">
        <f t="shared" si="64"/>
        <v/>
      </c>
      <c r="T501" s="330" t="str">
        <f t="shared" si="65"/>
        <v/>
      </c>
      <c r="U501" s="330" t="str">
        <f t="shared" si="69"/>
        <v/>
      </c>
      <c r="V501" s="332" t="str">
        <f t="shared" si="70"/>
        <v/>
      </c>
      <c r="W501" s="214" t="str">
        <f t="shared" si="71"/>
        <v/>
      </c>
    </row>
    <row r="502" spans="1:23" x14ac:dyDescent="0.3">
      <c r="A502" s="325" t="s">
        <v>489</v>
      </c>
      <c r="B502" s="326" t="s">
        <v>431</v>
      </c>
      <c r="C502" s="326">
        <v>2320</v>
      </c>
      <c r="D502" s="327">
        <v>2178</v>
      </c>
      <c r="E502" s="326">
        <v>1468</v>
      </c>
      <c r="F502" s="328">
        <v>63.3</v>
      </c>
      <c r="G502" s="328">
        <v>2.7</v>
      </c>
      <c r="H502" s="328">
        <v>67.400000000000006</v>
      </c>
      <c r="I502" s="328">
        <v>2.7</v>
      </c>
      <c r="J502" s="327">
        <v>1386</v>
      </c>
      <c r="K502" s="328">
        <v>59.7</v>
      </c>
      <c r="L502" s="328">
        <v>2.8</v>
      </c>
      <c r="M502" s="329">
        <v>63.6</v>
      </c>
      <c r="N502" s="328">
        <v>2.8</v>
      </c>
      <c r="O502" s="330">
        <f t="shared" si="66"/>
        <v>65.7</v>
      </c>
      <c r="P502" s="311">
        <f t="shared" si="67"/>
        <v>0.52890173410404628</v>
      </c>
      <c r="Q502" s="360">
        <f t="shared" si="68"/>
        <v>0.80502547047800044</v>
      </c>
      <c r="R502" s="330" t="str">
        <f t="shared" si="63"/>
        <v>B</v>
      </c>
      <c r="S502" s="330" t="str">
        <f t="shared" si="64"/>
        <v>B</v>
      </c>
      <c r="T502" s="330">
        <f t="shared" si="65"/>
        <v>49.6</v>
      </c>
      <c r="U502" s="330" t="str">
        <f t="shared" si="69"/>
        <v>B</v>
      </c>
      <c r="V502" s="332">
        <f t="shared" si="70"/>
        <v>0.12809826589595374</v>
      </c>
      <c r="W502" s="214" t="str">
        <f t="shared" si="71"/>
        <v>Utah</v>
      </c>
    </row>
    <row r="503" spans="1:23" x14ac:dyDescent="0.3">
      <c r="A503" s="325" t="s">
        <v>432</v>
      </c>
      <c r="B503" s="326" t="s">
        <v>433</v>
      </c>
      <c r="C503" s="326">
        <v>1146</v>
      </c>
      <c r="D503" s="327">
        <v>1068</v>
      </c>
      <c r="E503" s="326">
        <v>699</v>
      </c>
      <c r="F503" s="328">
        <v>61</v>
      </c>
      <c r="G503" s="328">
        <v>3.9</v>
      </c>
      <c r="H503" s="328">
        <v>65.5</v>
      </c>
      <c r="I503" s="328">
        <v>4</v>
      </c>
      <c r="J503" s="327">
        <v>647</v>
      </c>
      <c r="K503" s="328">
        <v>56.5</v>
      </c>
      <c r="L503" s="328">
        <v>4</v>
      </c>
      <c r="M503" s="329">
        <v>60.6</v>
      </c>
      <c r="N503" s="328">
        <v>4.0999999999999996</v>
      </c>
      <c r="O503" s="330" t="str">
        <f t="shared" si="66"/>
        <v/>
      </c>
      <c r="P503" s="311" t="str">
        <f t="shared" si="67"/>
        <v/>
      </c>
      <c r="Q503" s="360" t="str">
        <f t="shared" si="68"/>
        <v/>
      </c>
      <c r="R503" s="330" t="str">
        <f t="shared" si="63"/>
        <v/>
      </c>
      <c r="S503" s="330" t="str">
        <f t="shared" si="64"/>
        <v/>
      </c>
      <c r="T503" s="330" t="str">
        <f t="shared" si="65"/>
        <v/>
      </c>
      <c r="U503" s="330" t="str">
        <f t="shared" si="69"/>
        <v/>
      </c>
      <c r="V503" s="332" t="str">
        <f t="shared" si="70"/>
        <v/>
      </c>
      <c r="W503" s="214" t="str">
        <f t="shared" si="71"/>
        <v/>
      </c>
    </row>
    <row r="504" spans="1:23" x14ac:dyDescent="0.3">
      <c r="A504" s="325" t="s">
        <v>432</v>
      </c>
      <c r="B504" s="326" t="s">
        <v>434</v>
      </c>
      <c r="C504" s="326">
        <v>1174</v>
      </c>
      <c r="D504" s="327">
        <v>1110</v>
      </c>
      <c r="E504" s="326">
        <v>769</v>
      </c>
      <c r="F504" s="328">
        <v>65.5</v>
      </c>
      <c r="G504" s="328">
        <v>3.8</v>
      </c>
      <c r="H504" s="328">
        <v>69.3</v>
      </c>
      <c r="I504" s="328">
        <v>3.8</v>
      </c>
      <c r="J504" s="327">
        <v>739</v>
      </c>
      <c r="K504" s="328">
        <v>62.9</v>
      </c>
      <c r="L504" s="328">
        <v>3.9</v>
      </c>
      <c r="M504" s="329">
        <v>66.599999999999994</v>
      </c>
      <c r="N504" s="328">
        <v>3.9</v>
      </c>
      <c r="O504" s="330" t="str">
        <f t="shared" si="66"/>
        <v/>
      </c>
      <c r="P504" s="311" t="str">
        <f t="shared" si="67"/>
        <v/>
      </c>
      <c r="Q504" s="360" t="str">
        <f t="shared" si="68"/>
        <v/>
      </c>
      <c r="R504" s="330" t="str">
        <f t="shared" si="63"/>
        <v/>
      </c>
      <c r="S504" s="330" t="str">
        <f t="shared" si="64"/>
        <v/>
      </c>
      <c r="T504" s="330" t="str">
        <f t="shared" si="65"/>
        <v/>
      </c>
      <c r="U504" s="330" t="str">
        <f t="shared" si="69"/>
        <v/>
      </c>
      <c r="V504" s="332" t="str">
        <f t="shared" si="70"/>
        <v/>
      </c>
      <c r="W504" s="214" t="str">
        <f t="shared" si="71"/>
        <v/>
      </c>
    </row>
    <row r="505" spans="1:23" x14ac:dyDescent="0.3">
      <c r="A505" s="325" t="s">
        <v>432</v>
      </c>
      <c r="B505" s="326" t="s">
        <v>435</v>
      </c>
      <c r="C505" s="326">
        <v>2096</v>
      </c>
      <c r="D505" s="327">
        <v>2000</v>
      </c>
      <c r="E505" s="326">
        <v>1368</v>
      </c>
      <c r="F505" s="328">
        <v>65.3</v>
      </c>
      <c r="G505" s="328">
        <v>2.8</v>
      </c>
      <c r="H505" s="328">
        <v>68.400000000000006</v>
      </c>
      <c r="I505" s="328">
        <v>2.8</v>
      </c>
      <c r="J505" s="327">
        <v>1293</v>
      </c>
      <c r="K505" s="328">
        <v>61.7</v>
      </c>
      <c r="L505" s="328">
        <v>2.9</v>
      </c>
      <c r="M505" s="329">
        <v>64.7</v>
      </c>
      <c r="N505" s="328">
        <v>2.9</v>
      </c>
      <c r="O505" s="330" t="str">
        <f t="shared" si="66"/>
        <v/>
      </c>
      <c r="P505" s="311" t="str">
        <f t="shared" si="67"/>
        <v/>
      </c>
      <c r="Q505" s="360" t="str">
        <f t="shared" si="68"/>
        <v/>
      </c>
      <c r="R505" s="330" t="str">
        <f t="shared" si="63"/>
        <v/>
      </c>
      <c r="S505" s="330" t="str">
        <f t="shared" si="64"/>
        <v/>
      </c>
      <c r="T505" s="330" t="str">
        <f t="shared" si="65"/>
        <v/>
      </c>
      <c r="U505" s="330" t="str">
        <f t="shared" si="69"/>
        <v/>
      </c>
      <c r="V505" s="332" t="str">
        <f t="shared" si="70"/>
        <v/>
      </c>
      <c r="W505" s="214" t="str">
        <f t="shared" si="71"/>
        <v/>
      </c>
    </row>
    <row r="506" spans="1:23" x14ac:dyDescent="0.3">
      <c r="A506" s="325" t="s">
        <v>432</v>
      </c>
      <c r="B506" s="326" t="s">
        <v>436</v>
      </c>
      <c r="C506" s="326">
        <v>1860</v>
      </c>
      <c r="D506" s="327">
        <v>1832</v>
      </c>
      <c r="E506" s="326">
        <v>1268</v>
      </c>
      <c r="F506" s="328">
        <v>68.2</v>
      </c>
      <c r="G506" s="328">
        <v>3</v>
      </c>
      <c r="H506" s="328">
        <v>69.2</v>
      </c>
      <c r="I506" s="328">
        <v>2.9</v>
      </c>
      <c r="J506" s="327">
        <v>1203</v>
      </c>
      <c r="K506" s="328">
        <v>64.7</v>
      </c>
      <c r="L506" s="328">
        <v>3</v>
      </c>
      <c r="M506" s="329">
        <v>65.7</v>
      </c>
      <c r="N506" s="328">
        <v>3</v>
      </c>
      <c r="O506" s="330" t="str">
        <f t="shared" si="66"/>
        <v/>
      </c>
      <c r="P506" s="311" t="str">
        <f t="shared" si="67"/>
        <v/>
      </c>
      <c r="Q506" s="360" t="str">
        <f t="shared" si="68"/>
        <v/>
      </c>
      <c r="R506" s="330" t="str">
        <f t="shared" si="63"/>
        <v/>
      </c>
      <c r="S506" s="330" t="str">
        <f t="shared" si="64"/>
        <v/>
      </c>
      <c r="T506" s="330" t="str">
        <f t="shared" si="65"/>
        <v/>
      </c>
      <c r="U506" s="330" t="str">
        <f t="shared" si="69"/>
        <v/>
      </c>
      <c r="V506" s="332" t="str">
        <f t="shared" si="70"/>
        <v/>
      </c>
      <c r="W506" s="214" t="str">
        <f t="shared" si="71"/>
        <v/>
      </c>
    </row>
    <row r="507" spans="1:23" x14ac:dyDescent="0.3">
      <c r="A507" s="325" t="s">
        <v>432</v>
      </c>
      <c r="B507" s="326" t="s">
        <v>437</v>
      </c>
      <c r="C507" s="326">
        <v>40</v>
      </c>
      <c r="D507" s="327">
        <v>33</v>
      </c>
      <c r="E507" s="326">
        <v>9</v>
      </c>
      <c r="F507" s="333" t="s">
        <v>444</v>
      </c>
      <c r="G507" s="333" t="s">
        <v>444</v>
      </c>
      <c r="H507" s="333" t="s">
        <v>444</v>
      </c>
      <c r="I507" s="333" t="s">
        <v>444</v>
      </c>
      <c r="J507" s="327">
        <v>9</v>
      </c>
      <c r="K507" s="333" t="s">
        <v>444</v>
      </c>
      <c r="L507" s="333" t="s">
        <v>444</v>
      </c>
      <c r="M507" s="334" t="s">
        <v>444</v>
      </c>
      <c r="N507" s="333" t="s">
        <v>444</v>
      </c>
      <c r="O507" s="330" t="str">
        <f t="shared" si="66"/>
        <v/>
      </c>
      <c r="P507" s="311" t="str">
        <f t="shared" si="67"/>
        <v/>
      </c>
      <c r="Q507" s="360" t="str">
        <f t="shared" si="68"/>
        <v/>
      </c>
      <c r="R507" s="330" t="str">
        <f t="shared" si="63"/>
        <v/>
      </c>
      <c r="S507" s="330" t="str">
        <f t="shared" si="64"/>
        <v/>
      </c>
      <c r="T507" s="330" t="str">
        <f t="shared" si="65"/>
        <v/>
      </c>
      <c r="U507" s="330" t="str">
        <f t="shared" si="69"/>
        <v/>
      </c>
      <c r="V507" s="332" t="str">
        <f t="shared" si="70"/>
        <v/>
      </c>
      <c r="W507" s="214" t="str">
        <f t="shared" si="71"/>
        <v/>
      </c>
    </row>
    <row r="508" spans="1:23" x14ac:dyDescent="0.3">
      <c r="A508" s="325" t="s">
        <v>432</v>
      </c>
      <c r="B508" s="326" t="s">
        <v>438</v>
      </c>
      <c r="C508" s="326">
        <v>51</v>
      </c>
      <c r="D508" s="327">
        <v>18</v>
      </c>
      <c r="E508" s="326">
        <v>10</v>
      </c>
      <c r="F508" s="333" t="s">
        <v>444</v>
      </c>
      <c r="G508" s="333" t="s">
        <v>444</v>
      </c>
      <c r="H508" s="333" t="s">
        <v>444</v>
      </c>
      <c r="I508" s="333" t="s">
        <v>444</v>
      </c>
      <c r="J508" s="327">
        <v>10</v>
      </c>
      <c r="K508" s="333" t="s">
        <v>444</v>
      </c>
      <c r="L508" s="333" t="s">
        <v>444</v>
      </c>
      <c r="M508" s="334" t="s">
        <v>444</v>
      </c>
      <c r="N508" s="333" t="s">
        <v>444</v>
      </c>
      <c r="O508" s="330" t="str">
        <f t="shared" si="66"/>
        <v/>
      </c>
      <c r="P508" s="311" t="str">
        <f t="shared" si="67"/>
        <v/>
      </c>
      <c r="Q508" s="360" t="str">
        <f t="shared" si="68"/>
        <v/>
      </c>
      <c r="R508" s="330" t="str">
        <f t="shared" si="63"/>
        <v/>
      </c>
      <c r="S508" s="330" t="str">
        <f t="shared" si="64"/>
        <v/>
      </c>
      <c r="T508" s="330" t="str">
        <f t="shared" si="65"/>
        <v/>
      </c>
      <c r="U508" s="330" t="str">
        <f t="shared" si="69"/>
        <v/>
      </c>
      <c r="V508" s="332" t="str">
        <f t="shared" si="70"/>
        <v/>
      </c>
      <c r="W508" s="214" t="str">
        <f t="shared" si="71"/>
        <v/>
      </c>
    </row>
    <row r="509" spans="1:23" x14ac:dyDescent="0.3">
      <c r="A509" s="325" t="s">
        <v>432</v>
      </c>
      <c r="B509" s="326" t="s">
        <v>439</v>
      </c>
      <c r="C509" s="326">
        <v>253</v>
      </c>
      <c r="D509" s="327">
        <v>180</v>
      </c>
      <c r="E509" s="326">
        <v>100</v>
      </c>
      <c r="F509" s="328">
        <v>39.4</v>
      </c>
      <c r="G509" s="328">
        <v>8.8000000000000007</v>
      </c>
      <c r="H509" s="328">
        <v>55.4</v>
      </c>
      <c r="I509" s="328">
        <v>10.6</v>
      </c>
      <c r="J509" s="327">
        <v>89</v>
      </c>
      <c r="K509" s="328">
        <v>35.299999999999997</v>
      </c>
      <c r="L509" s="328">
        <v>8.6</v>
      </c>
      <c r="M509" s="329">
        <v>49.6</v>
      </c>
      <c r="N509" s="328">
        <v>10.6</v>
      </c>
      <c r="O509" s="330" t="str">
        <f t="shared" si="66"/>
        <v/>
      </c>
      <c r="P509" s="311" t="str">
        <f t="shared" si="67"/>
        <v/>
      </c>
      <c r="Q509" s="360" t="str">
        <f t="shared" si="68"/>
        <v/>
      </c>
      <c r="R509" s="330" t="str">
        <f t="shared" si="63"/>
        <v/>
      </c>
      <c r="S509" s="330" t="str">
        <f t="shared" si="64"/>
        <v/>
      </c>
      <c r="T509" s="330" t="str">
        <f t="shared" si="65"/>
        <v/>
      </c>
      <c r="U509" s="330" t="str">
        <f t="shared" si="69"/>
        <v/>
      </c>
      <c r="V509" s="332" t="str">
        <f t="shared" si="70"/>
        <v/>
      </c>
      <c r="W509" s="214" t="str">
        <f t="shared" si="71"/>
        <v/>
      </c>
    </row>
    <row r="510" spans="1:23" x14ac:dyDescent="0.3">
      <c r="A510" s="325" t="s">
        <v>432</v>
      </c>
      <c r="B510" s="326" t="s">
        <v>440</v>
      </c>
      <c r="C510" s="326">
        <v>2118</v>
      </c>
      <c r="D510" s="327">
        <v>2019</v>
      </c>
      <c r="E510" s="326">
        <v>1378</v>
      </c>
      <c r="F510" s="328">
        <v>65.099999999999994</v>
      </c>
      <c r="G510" s="328">
        <v>2.8</v>
      </c>
      <c r="H510" s="328">
        <v>68.2</v>
      </c>
      <c r="I510" s="328">
        <v>2.8</v>
      </c>
      <c r="J510" s="327">
        <v>1303</v>
      </c>
      <c r="K510" s="328">
        <v>61.5</v>
      </c>
      <c r="L510" s="328">
        <v>2.9</v>
      </c>
      <c r="M510" s="329">
        <v>64.5</v>
      </c>
      <c r="N510" s="328">
        <v>2.9</v>
      </c>
      <c r="O510" s="330" t="str">
        <f t="shared" si="66"/>
        <v/>
      </c>
      <c r="P510" s="311" t="str">
        <f t="shared" si="67"/>
        <v/>
      </c>
      <c r="Q510" s="360" t="str">
        <f t="shared" si="68"/>
        <v/>
      </c>
      <c r="R510" s="330" t="str">
        <f t="shared" si="63"/>
        <v/>
      </c>
      <c r="S510" s="330" t="str">
        <f t="shared" si="64"/>
        <v/>
      </c>
      <c r="T510" s="330" t="str">
        <f t="shared" si="65"/>
        <v/>
      </c>
      <c r="U510" s="330" t="str">
        <f t="shared" si="69"/>
        <v/>
      </c>
      <c r="V510" s="332" t="str">
        <f t="shared" si="70"/>
        <v/>
      </c>
      <c r="W510" s="214" t="str">
        <f t="shared" si="71"/>
        <v/>
      </c>
    </row>
    <row r="511" spans="1:23" x14ac:dyDescent="0.3">
      <c r="A511" s="325" t="s">
        <v>432</v>
      </c>
      <c r="B511" s="326" t="s">
        <v>441</v>
      </c>
      <c r="C511" s="326">
        <v>48</v>
      </c>
      <c r="D511" s="327">
        <v>41</v>
      </c>
      <c r="E511" s="326">
        <v>11</v>
      </c>
      <c r="F511" s="333" t="s">
        <v>444</v>
      </c>
      <c r="G511" s="333" t="s">
        <v>444</v>
      </c>
      <c r="H511" s="333" t="s">
        <v>444</v>
      </c>
      <c r="I511" s="333" t="s">
        <v>444</v>
      </c>
      <c r="J511" s="327">
        <v>11</v>
      </c>
      <c r="K511" s="333" t="s">
        <v>444</v>
      </c>
      <c r="L511" s="333" t="s">
        <v>444</v>
      </c>
      <c r="M511" s="334" t="s">
        <v>444</v>
      </c>
      <c r="N511" s="333" t="s">
        <v>444</v>
      </c>
      <c r="O511" s="330" t="str">
        <f t="shared" si="66"/>
        <v/>
      </c>
      <c r="P511" s="311" t="str">
        <f t="shared" si="67"/>
        <v/>
      </c>
      <c r="Q511" s="360" t="str">
        <f t="shared" si="68"/>
        <v/>
      </c>
      <c r="R511" s="330" t="str">
        <f t="shared" si="63"/>
        <v/>
      </c>
      <c r="S511" s="330" t="str">
        <f t="shared" si="64"/>
        <v/>
      </c>
      <c r="T511" s="330" t="str">
        <f t="shared" si="65"/>
        <v/>
      </c>
      <c r="U511" s="330" t="str">
        <f t="shared" si="69"/>
        <v/>
      </c>
      <c r="V511" s="332" t="str">
        <f t="shared" si="70"/>
        <v/>
      </c>
      <c r="W511" s="214" t="str">
        <f t="shared" si="71"/>
        <v/>
      </c>
    </row>
    <row r="512" spans="1:23" x14ac:dyDescent="0.3">
      <c r="A512" s="325" t="s">
        <v>432</v>
      </c>
      <c r="B512" s="326" t="s">
        <v>442</v>
      </c>
      <c r="C512" s="326">
        <v>55</v>
      </c>
      <c r="D512" s="327">
        <v>20</v>
      </c>
      <c r="E512" s="326">
        <v>13</v>
      </c>
      <c r="F512" s="333" t="s">
        <v>444</v>
      </c>
      <c r="G512" s="333" t="s">
        <v>444</v>
      </c>
      <c r="H512" s="333" t="s">
        <v>444</v>
      </c>
      <c r="I512" s="333" t="s">
        <v>444</v>
      </c>
      <c r="J512" s="327">
        <v>13</v>
      </c>
      <c r="K512" s="333" t="s">
        <v>444</v>
      </c>
      <c r="L512" s="333" t="s">
        <v>444</v>
      </c>
      <c r="M512" s="334" t="s">
        <v>444</v>
      </c>
      <c r="N512" s="333" t="s">
        <v>444</v>
      </c>
      <c r="O512" s="330" t="str">
        <f t="shared" si="66"/>
        <v/>
      </c>
      <c r="P512" s="311" t="str">
        <f t="shared" si="67"/>
        <v/>
      </c>
      <c r="Q512" s="360" t="str">
        <f t="shared" si="68"/>
        <v/>
      </c>
      <c r="R512" s="330" t="str">
        <f t="shared" si="63"/>
        <v/>
      </c>
      <c r="S512" s="330" t="str">
        <f t="shared" si="64"/>
        <v/>
      </c>
      <c r="T512" s="330" t="str">
        <f t="shared" si="65"/>
        <v/>
      </c>
      <c r="U512" s="330" t="str">
        <f t="shared" si="69"/>
        <v/>
      </c>
      <c r="V512" s="332" t="str">
        <f t="shared" si="70"/>
        <v/>
      </c>
      <c r="W512" s="214" t="str">
        <f t="shared" si="71"/>
        <v/>
      </c>
    </row>
    <row r="513" spans="1:23" x14ac:dyDescent="0.3">
      <c r="A513" s="325" t="s">
        <v>490</v>
      </c>
      <c r="B513" s="326" t="s">
        <v>431</v>
      </c>
      <c r="C513" s="326">
        <v>507</v>
      </c>
      <c r="D513" s="327">
        <v>500</v>
      </c>
      <c r="E513" s="326">
        <v>365</v>
      </c>
      <c r="F513" s="328">
        <v>72</v>
      </c>
      <c r="G513" s="328">
        <v>3.4</v>
      </c>
      <c r="H513" s="328">
        <v>73</v>
      </c>
      <c r="I513" s="328">
        <v>3.4</v>
      </c>
      <c r="J513" s="327">
        <v>342</v>
      </c>
      <c r="K513" s="328">
        <v>67.5</v>
      </c>
      <c r="L513" s="328">
        <v>3.6</v>
      </c>
      <c r="M513" s="329">
        <v>68.400000000000006</v>
      </c>
      <c r="N513" s="328">
        <v>3.6</v>
      </c>
      <c r="O513" s="330">
        <f t="shared" si="66"/>
        <v>69.900000000000006</v>
      </c>
      <c r="P513" s="311">
        <f t="shared" si="67"/>
        <v>0.43333333333333335</v>
      </c>
      <c r="Q513" s="360">
        <f t="shared" si="68"/>
        <v>0.61993323795898903</v>
      </c>
      <c r="R513" s="330" t="str">
        <f t="shared" si="63"/>
        <v>B</v>
      </c>
      <c r="S513" s="330" t="str">
        <f t="shared" si="64"/>
        <v>B</v>
      </c>
      <c r="T513" s="330" t="str">
        <f t="shared" si="65"/>
        <v>B</v>
      </c>
      <c r="U513" s="330" t="str">
        <f t="shared" si="69"/>
        <v>B</v>
      </c>
      <c r="V513" s="332">
        <f t="shared" si="70"/>
        <v>0.26566666666666672</v>
      </c>
      <c r="W513" s="214" t="str">
        <f t="shared" si="71"/>
        <v>Vermont</v>
      </c>
    </row>
    <row r="514" spans="1:23" x14ac:dyDescent="0.3">
      <c r="A514" s="325" t="s">
        <v>432</v>
      </c>
      <c r="B514" s="326" t="s">
        <v>433</v>
      </c>
      <c r="C514" s="326">
        <v>250</v>
      </c>
      <c r="D514" s="327">
        <v>247</v>
      </c>
      <c r="E514" s="326">
        <v>178</v>
      </c>
      <c r="F514" s="328">
        <v>71.2</v>
      </c>
      <c r="G514" s="328">
        <v>4.9000000000000004</v>
      </c>
      <c r="H514" s="328">
        <v>72.099999999999994</v>
      </c>
      <c r="I514" s="328">
        <v>4.9000000000000004</v>
      </c>
      <c r="J514" s="327">
        <v>163</v>
      </c>
      <c r="K514" s="328">
        <v>65.5</v>
      </c>
      <c r="L514" s="328">
        <v>5.0999999999999996</v>
      </c>
      <c r="M514" s="329">
        <v>66.3</v>
      </c>
      <c r="N514" s="328">
        <v>5.2</v>
      </c>
      <c r="O514" s="330" t="str">
        <f t="shared" si="66"/>
        <v/>
      </c>
      <c r="P514" s="311" t="str">
        <f t="shared" si="67"/>
        <v/>
      </c>
      <c r="Q514" s="360" t="str">
        <f t="shared" si="68"/>
        <v/>
      </c>
      <c r="R514" s="330" t="str">
        <f t="shared" si="63"/>
        <v/>
      </c>
      <c r="S514" s="330" t="str">
        <f t="shared" si="64"/>
        <v/>
      </c>
      <c r="T514" s="330" t="str">
        <f t="shared" si="65"/>
        <v/>
      </c>
      <c r="U514" s="330" t="str">
        <f t="shared" si="69"/>
        <v/>
      </c>
      <c r="V514" s="332" t="str">
        <f t="shared" si="70"/>
        <v/>
      </c>
      <c r="W514" s="214" t="str">
        <f t="shared" si="71"/>
        <v/>
      </c>
    </row>
    <row r="515" spans="1:23" x14ac:dyDescent="0.3">
      <c r="A515" s="325" t="s">
        <v>432</v>
      </c>
      <c r="B515" s="326" t="s">
        <v>434</v>
      </c>
      <c r="C515" s="326">
        <v>257</v>
      </c>
      <c r="D515" s="327">
        <v>253</v>
      </c>
      <c r="E515" s="326">
        <v>187</v>
      </c>
      <c r="F515" s="328">
        <v>72.900000000000006</v>
      </c>
      <c r="G515" s="328">
        <v>4.7</v>
      </c>
      <c r="H515" s="328">
        <v>74</v>
      </c>
      <c r="I515" s="328">
        <v>4.7</v>
      </c>
      <c r="J515" s="327">
        <v>178</v>
      </c>
      <c r="K515" s="328">
        <v>69.400000000000006</v>
      </c>
      <c r="L515" s="328">
        <v>4.9000000000000004</v>
      </c>
      <c r="M515" s="329">
        <v>70.5</v>
      </c>
      <c r="N515" s="328">
        <v>4.9000000000000004</v>
      </c>
      <c r="O515" s="330" t="str">
        <f t="shared" si="66"/>
        <v/>
      </c>
      <c r="P515" s="311" t="str">
        <f t="shared" si="67"/>
        <v/>
      </c>
      <c r="Q515" s="360" t="str">
        <f t="shared" si="68"/>
        <v/>
      </c>
      <c r="R515" s="330" t="str">
        <f t="shared" si="63"/>
        <v/>
      </c>
      <c r="S515" s="330" t="str">
        <f t="shared" si="64"/>
        <v/>
      </c>
      <c r="T515" s="330" t="str">
        <f t="shared" si="65"/>
        <v/>
      </c>
      <c r="U515" s="330" t="str">
        <f t="shared" si="69"/>
        <v/>
      </c>
      <c r="V515" s="332" t="str">
        <f t="shared" si="70"/>
        <v/>
      </c>
      <c r="W515" s="214" t="str">
        <f t="shared" si="71"/>
        <v/>
      </c>
    </row>
    <row r="516" spans="1:23" x14ac:dyDescent="0.3">
      <c r="A516" s="325" t="s">
        <v>432</v>
      </c>
      <c r="B516" s="326" t="s">
        <v>435</v>
      </c>
      <c r="C516" s="326">
        <v>477</v>
      </c>
      <c r="D516" s="327">
        <v>474</v>
      </c>
      <c r="E516" s="326">
        <v>354</v>
      </c>
      <c r="F516" s="328">
        <v>74.3</v>
      </c>
      <c r="G516" s="328">
        <v>3.4</v>
      </c>
      <c r="H516" s="328">
        <v>74.8</v>
      </c>
      <c r="I516" s="328">
        <v>3.4</v>
      </c>
      <c r="J516" s="327">
        <v>332</v>
      </c>
      <c r="K516" s="328">
        <v>69.7</v>
      </c>
      <c r="L516" s="328">
        <v>3.6</v>
      </c>
      <c r="M516" s="329">
        <v>70.2</v>
      </c>
      <c r="N516" s="328">
        <v>3.6</v>
      </c>
      <c r="O516" s="330" t="str">
        <f t="shared" si="66"/>
        <v/>
      </c>
      <c r="P516" s="311" t="str">
        <f t="shared" si="67"/>
        <v/>
      </c>
      <c r="Q516" s="360" t="str">
        <f t="shared" si="68"/>
        <v/>
      </c>
      <c r="R516" s="330" t="str">
        <f t="shared" si="63"/>
        <v/>
      </c>
      <c r="S516" s="330" t="str">
        <f t="shared" si="64"/>
        <v/>
      </c>
      <c r="T516" s="330" t="str">
        <f t="shared" si="65"/>
        <v/>
      </c>
      <c r="U516" s="330" t="str">
        <f t="shared" si="69"/>
        <v/>
      </c>
      <c r="V516" s="332" t="str">
        <f t="shared" si="70"/>
        <v/>
      </c>
      <c r="W516" s="214" t="str">
        <f t="shared" si="71"/>
        <v/>
      </c>
    </row>
    <row r="517" spans="1:23" x14ac:dyDescent="0.3">
      <c r="A517" s="325" t="s">
        <v>432</v>
      </c>
      <c r="B517" s="326" t="s">
        <v>436</v>
      </c>
      <c r="C517" s="326">
        <v>474</v>
      </c>
      <c r="D517" s="327">
        <v>470</v>
      </c>
      <c r="E517" s="326">
        <v>351</v>
      </c>
      <c r="F517" s="328">
        <v>74.099999999999994</v>
      </c>
      <c r="G517" s="328">
        <v>3.4</v>
      </c>
      <c r="H517" s="328">
        <v>74.599999999999994</v>
      </c>
      <c r="I517" s="328">
        <v>3.4</v>
      </c>
      <c r="J517" s="327">
        <v>329</v>
      </c>
      <c r="K517" s="328">
        <v>69.400000000000006</v>
      </c>
      <c r="L517" s="328">
        <v>3.6</v>
      </c>
      <c r="M517" s="329">
        <v>69.900000000000006</v>
      </c>
      <c r="N517" s="328">
        <v>3.6</v>
      </c>
      <c r="O517" s="330" t="str">
        <f t="shared" si="66"/>
        <v/>
      </c>
      <c r="P517" s="311" t="str">
        <f t="shared" si="67"/>
        <v/>
      </c>
      <c r="Q517" s="360" t="str">
        <f t="shared" si="68"/>
        <v/>
      </c>
      <c r="R517" s="330" t="str">
        <f t="shared" si="63"/>
        <v/>
      </c>
      <c r="S517" s="330" t="str">
        <f t="shared" si="64"/>
        <v/>
      </c>
      <c r="T517" s="330" t="str">
        <f t="shared" si="65"/>
        <v/>
      </c>
      <c r="U517" s="330" t="str">
        <f t="shared" si="69"/>
        <v/>
      </c>
      <c r="V517" s="332" t="str">
        <f t="shared" si="70"/>
        <v/>
      </c>
      <c r="W517" s="214" t="str">
        <f t="shared" si="71"/>
        <v/>
      </c>
    </row>
    <row r="518" spans="1:23" x14ac:dyDescent="0.3">
      <c r="A518" s="325" t="s">
        <v>432</v>
      </c>
      <c r="B518" s="326" t="s">
        <v>437</v>
      </c>
      <c r="C518" s="326">
        <v>8</v>
      </c>
      <c r="D518" s="327">
        <v>5</v>
      </c>
      <c r="E518" s="326">
        <v>1</v>
      </c>
      <c r="F518" s="333" t="s">
        <v>444</v>
      </c>
      <c r="G518" s="333" t="s">
        <v>444</v>
      </c>
      <c r="H518" s="333" t="s">
        <v>444</v>
      </c>
      <c r="I518" s="333" t="s">
        <v>444</v>
      </c>
      <c r="J518" s="327">
        <v>1</v>
      </c>
      <c r="K518" s="333" t="s">
        <v>444</v>
      </c>
      <c r="L518" s="333" t="s">
        <v>444</v>
      </c>
      <c r="M518" s="334" t="s">
        <v>444</v>
      </c>
      <c r="N518" s="333" t="s">
        <v>444</v>
      </c>
      <c r="O518" s="330" t="str">
        <f t="shared" si="66"/>
        <v/>
      </c>
      <c r="P518" s="311" t="str">
        <f t="shared" si="67"/>
        <v/>
      </c>
      <c r="Q518" s="360" t="str">
        <f t="shared" si="68"/>
        <v/>
      </c>
      <c r="R518" s="330" t="str">
        <f t="shared" si="63"/>
        <v/>
      </c>
      <c r="S518" s="330" t="str">
        <f t="shared" si="64"/>
        <v/>
      </c>
      <c r="T518" s="330" t="str">
        <f t="shared" si="65"/>
        <v/>
      </c>
      <c r="U518" s="330" t="str">
        <f t="shared" si="69"/>
        <v/>
      </c>
      <c r="V518" s="332" t="str">
        <f t="shared" si="70"/>
        <v/>
      </c>
      <c r="W518" s="214" t="str">
        <f t="shared" si="71"/>
        <v/>
      </c>
    </row>
    <row r="519" spans="1:23" x14ac:dyDescent="0.3">
      <c r="A519" s="325" t="s">
        <v>432</v>
      </c>
      <c r="B519" s="326" t="s">
        <v>438</v>
      </c>
      <c r="C519" s="326">
        <v>11</v>
      </c>
      <c r="D519" s="327">
        <v>11</v>
      </c>
      <c r="E519" s="326">
        <v>3</v>
      </c>
      <c r="F519" s="333" t="s">
        <v>444</v>
      </c>
      <c r="G519" s="333" t="s">
        <v>444</v>
      </c>
      <c r="H519" s="333" t="s">
        <v>444</v>
      </c>
      <c r="I519" s="333" t="s">
        <v>444</v>
      </c>
      <c r="J519" s="327">
        <v>3</v>
      </c>
      <c r="K519" s="333" t="s">
        <v>444</v>
      </c>
      <c r="L519" s="333" t="s">
        <v>444</v>
      </c>
      <c r="M519" s="334" t="s">
        <v>444</v>
      </c>
      <c r="N519" s="333" t="s">
        <v>444</v>
      </c>
      <c r="O519" s="330" t="str">
        <f t="shared" si="66"/>
        <v/>
      </c>
      <c r="P519" s="311" t="str">
        <f t="shared" si="67"/>
        <v/>
      </c>
      <c r="Q519" s="360" t="str">
        <f t="shared" si="68"/>
        <v/>
      </c>
      <c r="R519" s="330" t="str">
        <f t="shared" ref="R519:R578" si="72">IF(A519&lt;&gt;"",M524,"")</f>
        <v/>
      </c>
      <c r="S519" s="330" t="str">
        <f t="shared" ref="S519:S578" si="73">IF(A519&lt;&gt;"",M528,"")</f>
        <v/>
      </c>
      <c r="T519" s="330" t="str">
        <f t="shared" ref="T519:T578" si="74">IF(A519&lt;&gt;"",M526,"")</f>
        <v/>
      </c>
      <c r="U519" s="330" t="str">
        <f t="shared" si="69"/>
        <v/>
      </c>
      <c r="V519" s="332" t="str">
        <f t="shared" si="70"/>
        <v/>
      </c>
      <c r="W519" s="214" t="str">
        <f t="shared" si="71"/>
        <v/>
      </c>
    </row>
    <row r="520" spans="1:23" x14ac:dyDescent="0.3">
      <c r="A520" s="325" t="s">
        <v>432</v>
      </c>
      <c r="B520" s="326" t="s">
        <v>439</v>
      </c>
      <c r="C520" s="326">
        <v>6</v>
      </c>
      <c r="D520" s="327">
        <v>6</v>
      </c>
      <c r="E520" s="326">
        <v>4</v>
      </c>
      <c r="F520" s="333" t="s">
        <v>444</v>
      </c>
      <c r="G520" s="333" t="s">
        <v>444</v>
      </c>
      <c r="H520" s="333" t="s">
        <v>444</v>
      </c>
      <c r="I520" s="333" t="s">
        <v>444</v>
      </c>
      <c r="J520" s="327">
        <v>4</v>
      </c>
      <c r="K520" s="333" t="s">
        <v>444</v>
      </c>
      <c r="L520" s="333" t="s">
        <v>444</v>
      </c>
      <c r="M520" s="334" t="s">
        <v>444</v>
      </c>
      <c r="N520" s="333" t="s">
        <v>444</v>
      </c>
      <c r="O520" s="330" t="str">
        <f t="shared" ref="O520:O578" si="75">IF(A520&lt;&gt;"",M524,"")</f>
        <v/>
      </c>
      <c r="P520" s="311" t="str">
        <f t="shared" ref="P520:P578" si="76">IF(A520&lt;&gt;"",(J520-J524)/(D520-D524),"")</f>
        <v/>
      </c>
      <c r="Q520" s="360" t="str">
        <f t="shared" ref="Q520:Q578" si="77">IF(A520&lt;&gt;"",100*P520/O520,"")</f>
        <v/>
      </c>
      <c r="R520" s="330" t="str">
        <f t="shared" si="72"/>
        <v/>
      </c>
      <c r="S520" s="330" t="str">
        <f t="shared" si="73"/>
        <v/>
      </c>
      <c r="T520" s="330" t="str">
        <f t="shared" si="74"/>
        <v/>
      </c>
      <c r="U520" s="330" t="str">
        <f t="shared" ref="U520:U578" si="78">IF($A520&lt;&gt;"",M526,"")</f>
        <v/>
      </c>
      <c r="V520" s="332" t="str">
        <f t="shared" ref="V520:V578" si="79">IF(A520&lt;&gt;"",(O520*0.01-P520),"")</f>
        <v/>
      </c>
      <c r="W520" s="214" t="str">
        <f t="shared" ref="W520:W578" si="80">PROPER(A520)</f>
        <v/>
      </c>
    </row>
    <row r="521" spans="1:23" x14ac:dyDescent="0.3">
      <c r="A521" s="325" t="s">
        <v>432</v>
      </c>
      <c r="B521" s="326" t="s">
        <v>440</v>
      </c>
      <c r="C521" s="326">
        <v>485</v>
      </c>
      <c r="D521" s="327">
        <v>482</v>
      </c>
      <c r="E521" s="326">
        <v>360</v>
      </c>
      <c r="F521" s="328">
        <v>74.099999999999994</v>
      </c>
      <c r="G521" s="328">
        <v>3.4</v>
      </c>
      <c r="H521" s="328">
        <v>74.7</v>
      </c>
      <c r="I521" s="328">
        <v>3.4</v>
      </c>
      <c r="J521" s="327">
        <v>337</v>
      </c>
      <c r="K521" s="328">
        <v>69.400000000000006</v>
      </c>
      <c r="L521" s="328">
        <v>3.6</v>
      </c>
      <c r="M521" s="329">
        <v>69.900000000000006</v>
      </c>
      <c r="N521" s="328">
        <v>3.6</v>
      </c>
      <c r="O521" s="330" t="str">
        <f t="shared" si="75"/>
        <v/>
      </c>
      <c r="P521" s="311" t="str">
        <f t="shared" si="76"/>
        <v/>
      </c>
      <c r="Q521" s="360" t="str">
        <f t="shared" si="77"/>
        <v/>
      </c>
      <c r="R521" s="330" t="str">
        <f t="shared" si="72"/>
        <v/>
      </c>
      <c r="S521" s="330" t="str">
        <f t="shared" si="73"/>
        <v/>
      </c>
      <c r="T521" s="330" t="str">
        <f t="shared" si="74"/>
        <v/>
      </c>
      <c r="U521" s="330" t="str">
        <f t="shared" si="78"/>
        <v/>
      </c>
      <c r="V521" s="332" t="str">
        <f t="shared" si="79"/>
        <v/>
      </c>
      <c r="W521" s="214" t="str">
        <f t="shared" si="80"/>
        <v/>
      </c>
    </row>
    <row r="522" spans="1:23" x14ac:dyDescent="0.3">
      <c r="A522" s="325" t="s">
        <v>432</v>
      </c>
      <c r="B522" s="326" t="s">
        <v>441</v>
      </c>
      <c r="C522" s="326">
        <v>10</v>
      </c>
      <c r="D522" s="327">
        <v>7</v>
      </c>
      <c r="E522" s="326">
        <v>1</v>
      </c>
      <c r="F522" s="333" t="s">
        <v>444</v>
      </c>
      <c r="G522" s="333" t="s">
        <v>444</v>
      </c>
      <c r="H522" s="333" t="s">
        <v>444</v>
      </c>
      <c r="I522" s="333" t="s">
        <v>444</v>
      </c>
      <c r="J522" s="327">
        <v>1</v>
      </c>
      <c r="K522" s="333" t="s">
        <v>444</v>
      </c>
      <c r="L522" s="333" t="s">
        <v>444</v>
      </c>
      <c r="M522" s="334" t="s">
        <v>444</v>
      </c>
      <c r="N522" s="333" t="s">
        <v>444</v>
      </c>
      <c r="O522" s="330" t="str">
        <f t="shared" si="75"/>
        <v/>
      </c>
      <c r="P522" s="311" t="str">
        <f t="shared" si="76"/>
        <v/>
      </c>
      <c r="Q522" s="360" t="str">
        <f t="shared" si="77"/>
        <v/>
      </c>
      <c r="R522" s="330" t="str">
        <f t="shared" si="72"/>
        <v/>
      </c>
      <c r="S522" s="330" t="str">
        <f t="shared" si="73"/>
        <v/>
      </c>
      <c r="T522" s="330" t="str">
        <f t="shared" si="74"/>
        <v/>
      </c>
      <c r="U522" s="330" t="str">
        <f t="shared" si="78"/>
        <v/>
      </c>
      <c r="V522" s="332" t="str">
        <f t="shared" si="79"/>
        <v/>
      </c>
      <c r="W522" s="214" t="str">
        <f t="shared" si="80"/>
        <v/>
      </c>
    </row>
    <row r="523" spans="1:23" x14ac:dyDescent="0.3">
      <c r="A523" s="325" t="s">
        <v>432</v>
      </c>
      <c r="B523" s="326" t="s">
        <v>442</v>
      </c>
      <c r="C523" s="326">
        <v>14</v>
      </c>
      <c r="D523" s="327">
        <v>14</v>
      </c>
      <c r="E523" s="326">
        <v>6</v>
      </c>
      <c r="F523" s="333" t="s">
        <v>444</v>
      </c>
      <c r="G523" s="333" t="s">
        <v>444</v>
      </c>
      <c r="H523" s="333" t="s">
        <v>444</v>
      </c>
      <c r="I523" s="333" t="s">
        <v>444</v>
      </c>
      <c r="J523" s="327">
        <v>6</v>
      </c>
      <c r="K523" s="333" t="s">
        <v>444</v>
      </c>
      <c r="L523" s="333" t="s">
        <v>444</v>
      </c>
      <c r="M523" s="334" t="s">
        <v>444</v>
      </c>
      <c r="N523" s="333" t="s">
        <v>444</v>
      </c>
      <c r="O523" s="330" t="str">
        <f t="shared" si="75"/>
        <v/>
      </c>
      <c r="P523" s="311" t="str">
        <f t="shared" si="76"/>
        <v/>
      </c>
      <c r="Q523" s="360" t="str">
        <f t="shared" si="77"/>
        <v/>
      </c>
      <c r="R523" s="330" t="str">
        <f t="shared" si="72"/>
        <v/>
      </c>
      <c r="S523" s="330" t="str">
        <f t="shared" si="73"/>
        <v/>
      </c>
      <c r="T523" s="330" t="str">
        <f t="shared" si="74"/>
        <v/>
      </c>
      <c r="U523" s="330" t="str">
        <f t="shared" si="78"/>
        <v/>
      </c>
      <c r="V523" s="332" t="str">
        <f t="shared" si="79"/>
        <v/>
      </c>
      <c r="W523" s="214" t="str">
        <f t="shared" si="80"/>
        <v/>
      </c>
    </row>
    <row r="524" spans="1:23" x14ac:dyDescent="0.3">
      <c r="A524" s="325" t="s">
        <v>491</v>
      </c>
      <c r="B524" s="326" t="s">
        <v>431</v>
      </c>
      <c r="C524" s="326">
        <v>6481</v>
      </c>
      <c r="D524" s="327">
        <v>5974</v>
      </c>
      <c r="E524" s="326">
        <v>4541</v>
      </c>
      <c r="F524" s="328">
        <v>70.099999999999994</v>
      </c>
      <c r="G524" s="328">
        <v>2.4</v>
      </c>
      <c r="H524" s="328">
        <v>76</v>
      </c>
      <c r="I524" s="328">
        <v>2.2999999999999998</v>
      </c>
      <c r="J524" s="327">
        <v>4275</v>
      </c>
      <c r="K524" s="328">
        <v>66</v>
      </c>
      <c r="L524" s="328">
        <v>2.5</v>
      </c>
      <c r="M524" s="329">
        <v>71.5</v>
      </c>
      <c r="N524" s="328">
        <v>2.4</v>
      </c>
      <c r="O524" s="330">
        <f t="shared" si="75"/>
        <v>77.3</v>
      </c>
      <c r="P524" s="311">
        <f t="shared" si="76"/>
        <v>0.60724637681159421</v>
      </c>
      <c r="Q524" s="360">
        <f t="shared" si="77"/>
        <v>0.78557099199430047</v>
      </c>
      <c r="R524" s="330">
        <f t="shared" si="72"/>
        <v>63.9</v>
      </c>
      <c r="S524" s="330">
        <f t="shared" si="73"/>
        <v>62.5</v>
      </c>
      <c r="T524" s="330">
        <f t="shared" si="74"/>
        <v>51.3</v>
      </c>
      <c r="U524" s="330">
        <f t="shared" si="78"/>
        <v>61.8</v>
      </c>
      <c r="V524" s="332">
        <f t="shared" si="79"/>
        <v>0.16575362318840581</v>
      </c>
      <c r="W524" s="214" t="str">
        <f t="shared" si="80"/>
        <v>Virginia</v>
      </c>
    </row>
    <row r="525" spans="1:23" x14ac:dyDescent="0.3">
      <c r="A525" s="325" t="s">
        <v>432</v>
      </c>
      <c r="B525" s="326" t="s">
        <v>433</v>
      </c>
      <c r="C525" s="326">
        <v>3084</v>
      </c>
      <c r="D525" s="327">
        <v>2842</v>
      </c>
      <c r="E525" s="326">
        <v>2092</v>
      </c>
      <c r="F525" s="328">
        <v>67.8</v>
      </c>
      <c r="G525" s="328">
        <v>3.5</v>
      </c>
      <c r="H525" s="328">
        <v>73.599999999999994</v>
      </c>
      <c r="I525" s="328">
        <v>3.5</v>
      </c>
      <c r="J525" s="327">
        <v>1981</v>
      </c>
      <c r="K525" s="328">
        <v>64.2</v>
      </c>
      <c r="L525" s="328">
        <v>3.6</v>
      </c>
      <c r="M525" s="329">
        <v>69.7</v>
      </c>
      <c r="N525" s="328">
        <v>3.6</v>
      </c>
      <c r="O525" s="330" t="str">
        <f t="shared" si="75"/>
        <v/>
      </c>
      <c r="P525" s="311" t="str">
        <f t="shared" si="76"/>
        <v/>
      </c>
      <c r="Q525" s="360" t="str">
        <f t="shared" si="77"/>
        <v/>
      </c>
      <c r="R525" s="330" t="str">
        <f t="shared" si="72"/>
        <v/>
      </c>
      <c r="S525" s="330" t="str">
        <f t="shared" si="73"/>
        <v/>
      </c>
      <c r="T525" s="330" t="str">
        <f t="shared" si="74"/>
        <v/>
      </c>
      <c r="U525" s="330" t="str">
        <f t="shared" si="78"/>
        <v/>
      </c>
      <c r="V525" s="332" t="str">
        <f t="shared" si="79"/>
        <v/>
      </c>
      <c r="W525" s="214" t="str">
        <f t="shared" si="80"/>
        <v/>
      </c>
    </row>
    <row r="526" spans="1:23" x14ac:dyDescent="0.3">
      <c r="A526" s="325" t="s">
        <v>432</v>
      </c>
      <c r="B526" s="326" t="s">
        <v>434</v>
      </c>
      <c r="C526" s="326">
        <v>3396</v>
      </c>
      <c r="D526" s="327">
        <v>3132</v>
      </c>
      <c r="E526" s="326">
        <v>2449</v>
      </c>
      <c r="F526" s="328">
        <v>72.099999999999994</v>
      </c>
      <c r="G526" s="328">
        <v>3.2</v>
      </c>
      <c r="H526" s="328">
        <v>78.2</v>
      </c>
      <c r="I526" s="328">
        <v>3.1</v>
      </c>
      <c r="J526" s="327">
        <v>2293</v>
      </c>
      <c r="K526" s="328">
        <v>67.5</v>
      </c>
      <c r="L526" s="328">
        <v>3.4</v>
      </c>
      <c r="M526" s="329">
        <v>73.2</v>
      </c>
      <c r="N526" s="328">
        <v>3.3</v>
      </c>
      <c r="O526" s="330" t="str">
        <f t="shared" si="75"/>
        <v/>
      </c>
      <c r="P526" s="311" t="str">
        <f t="shared" si="76"/>
        <v/>
      </c>
      <c r="Q526" s="360" t="str">
        <f t="shared" si="77"/>
        <v/>
      </c>
      <c r="R526" s="330" t="str">
        <f t="shared" si="72"/>
        <v/>
      </c>
      <c r="S526" s="330" t="str">
        <f t="shared" si="73"/>
        <v/>
      </c>
      <c r="T526" s="330" t="str">
        <f t="shared" si="74"/>
        <v/>
      </c>
      <c r="U526" s="330" t="str">
        <f t="shared" si="78"/>
        <v/>
      </c>
      <c r="V526" s="332" t="str">
        <f t="shared" si="79"/>
        <v/>
      </c>
      <c r="W526" s="214" t="str">
        <f t="shared" si="80"/>
        <v/>
      </c>
    </row>
    <row r="527" spans="1:23" x14ac:dyDescent="0.3">
      <c r="A527" s="325" t="s">
        <v>432</v>
      </c>
      <c r="B527" s="326" t="s">
        <v>435</v>
      </c>
      <c r="C527" s="326">
        <v>4526</v>
      </c>
      <c r="D527" s="327">
        <v>4268</v>
      </c>
      <c r="E527" s="326">
        <v>3393</v>
      </c>
      <c r="F527" s="328">
        <v>75</v>
      </c>
      <c r="G527" s="328">
        <v>2.7</v>
      </c>
      <c r="H527" s="328">
        <v>79.5</v>
      </c>
      <c r="I527" s="328">
        <v>2.6</v>
      </c>
      <c r="J527" s="327">
        <v>3204</v>
      </c>
      <c r="K527" s="328">
        <v>70.8</v>
      </c>
      <c r="L527" s="328">
        <v>2.8</v>
      </c>
      <c r="M527" s="329">
        <v>75.099999999999994</v>
      </c>
      <c r="N527" s="328">
        <v>2.8</v>
      </c>
      <c r="O527" s="330" t="str">
        <f t="shared" si="75"/>
        <v/>
      </c>
      <c r="P527" s="311" t="str">
        <f t="shared" si="76"/>
        <v/>
      </c>
      <c r="Q527" s="360" t="str">
        <f t="shared" si="77"/>
        <v/>
      </c>
      <c r="R527" s="330" t="str">
        <f t="shared" si="72"/>
        <v/>
      </c>
      <c r="S527" s="330" t="str">
        <f t="shared" si="73"/>
        <v/>
      </c>
      <c r="T527" s="330" t="str">
        <f t="shared" si="74"/>
        <v/>
      </c>
      <c r="U527" s="330" t="str">
        <f t="shared" si="78"/>
        <v/>
      </c>
      <c r="V527" s="332" t="str">
        <f t="shared" si="79"/>
        <v/>
      </c>
      <c r="W527" s="214" t="str">
        <f t="shared" si="80"/>
        <v/>
      </c>
    </row>
    <row r="528" spans="1:23" x14ac:dyDescent="0.3">
      <c r="A528" s="325" t="s">
        <v>432</v>
      </c>
      <c r="B528" s="326" t="s">
        <v>436</v>
      </c>
      <c r="C528" s="326">
        <v>3979</v>
      </c>
      <c r="D528" s="327">
        <v>3904</v>
      </c>
      <c r="E528" s="326">
        <v>3160</v>
      </c>
      <c r="F528" s="328">
        <v>79.400000000000006</v>
      </c>
      <c r="G528" s="328">
        <v>2.7</v>
      </c>
      <c r="H528" s="328">
        <v>80.900000000000006</v>
      </c>
      <c r="I528" s="328">
        <v>2.6</v>
      </c>
      <c r="J528" s="327">
        <v>3018</v>
      </c>
      <c r="K528" s="328">
        <v>75.900000000000006</v>
      </c>
      <c r="L528" s="328">
        <v>2.8</v>
      </c>
      <c r="M528" s="329">
        <v>77.3</v>
      </c>
      <c r="N528" s="328">
        <v>2.8</v>
      </c>
      <c r="O528" s="330" t="str">
        <f t="shared" si="75"/>
        <v/>
      </c>
      <c r="P528" s="311" t="str">
        <f t="shared" si="76"/>
        <v/>
      </c>
      <c r="Q528" s="360" t="str">
        <f t="shared" si="77"/>
        <v/>
      </c>
      <c r="R528" s="330" t="str">
        <f t="shared" si="72"/>
        <v/>
      </c>
      <c r="S528" s="330" t="str">
        <f t="shared" si="73"/>
        <v/>
      </c>
      <c r="T528" s="330" t="str">
        <f t="shared" si="74"/>
        <v/>
      </c>
      <c r="U528" s="330" t="str">
        <f t="shared" si="78"/>
        <v/>
      </c>
      <c r="V528" s="332" t="str">
        <f t="shared" si="79"/>
        <v/>
      </c>
      <c r="W528" s="214" t="str">
        <f t="shared" si="80"/>
        <v/>
      </c>
    </row>
    <row r="529" spans="1:23" x14ac:dyDescent="0.3">
      <c r="A529" s="325" t="s">
        <v>432</v>
      </c>
      <c r="B529" s="326" t="s">
        <v>437</v>
      </c>
      <c r="C529" s="326">
        <v>1237</v>
      </c>
      <c r="D529" s="327">
        <v>1129</v>
      </c>
      <c r="E529" s="326">
        <v>764</v>
      </c>
      <c r="F529" s="328">
        <v>61.8</v>
      </c>
      <c r="G529" s="328">
        <v>5.5</v>
      </c>
      <c r="H529" s="328">
        <v>67.7</v>
      </c>
      <c r="I529" s="328">
        <v>5.6</v>
      </c>
      <c r="J529" s="327">
        <v>722</v>
      </c>
      <c r="K529" s="328">
        <v>58.3</v>
      </c>
      <c r="L529" s="328">
        <v>5.6</v>
      </c>
      <c r="M529" s="329">
        <v>63.9</v>
      </c>
      <c r="N529" s="328">
        <v>5.7</v>
      </c>
      <c r="O529" s="330" t="str">
        <f t="shared" si="75"/>
        <v/>
      </c>
      <c r="P529" s="311" t="str">
        <f t="shared" si="76"/>
        <v/>
      </c>
      <c r="Q529" s="360" t="str">
        <f t="shared" si="77"/>
        <v/>
      </c>
      <c r="R529" s="330" t="str">
        <f t="shared" si="72"/>
        <v/>
      </c>
      <c r="S529" s="330" t="str">
        <f t="shared" si="73"/>
        <v/>
      </c>
      <c r="T529" s="330" t="str">
        <f t="shared" si="74"/>
        <v/>
      </c>
      <c r="U529" s="330" t="str">
        <f t="shared" si="78"/>
        <v/>
      </c>
      <c r="V529" s="332" t="str">
        <f t="shared" si="79"/>
        <v/>
      </c>
      <c r="W529" s="214" t="str">
        <f t="shared" si="80"/>
        <v/>
      </c>
    </row>
    <row r="530" spans="1:23" x14ac:dyDescent="0.3">
      <c r="A530" s="325" t="s">
        <v>432</v>
      </c>
      <c r="B530" s="326" t="s">
        <v>438</v>
      </c>
      <c r="C530" s="326">
        <v>512</v>
      </c>
      <c r="D530" s="327">
        <v>409</v>
      </c>
      <c r="E530" s="326">
        <v>271</v>
      </c>
      <c r="F530" s="328">
        <v>52.9</v>
      </c>
      <c r="G530" s="328">
        <v>9.1</v>
      </c>
      <c r="H530" s="328">
        <v>66.099999999999994</v>
      </c>
      <c r="I530" s="328">
        <v>9.6</v>
      </c>
      <c r="J530" s="327">
        <v>253</v>
      </c>
      <c r="K530" s="328">
        <v>49.4</v>
      </c>
      <c r="L530" s="328">
        <v>9.1</v>
      </c>
      <c r="M530" s="329">
        <v>61.8</v>
      </c>
      <c r="N530" s="328">
        <v>9.9</v>
      </c>
      <c r="O530" s="330" t="str">
        <f t="shared" si="75"/>
        <v/>
      </c>
      <c r="P530" s="311" t="str">
        <f t="shared" si="76"/>
        <v/>
      </c>
      <c r="Q530" s="360" t="str">
        <f t="shared" si="77"/>
        <v/>
      </c>
      <c r="R530" s="330" t="str">
        <f t="shared" si="72"/>
        <v/>
      </c>
      <c r="S530" s="330" t="str">
        <f t="shared" si="73"/>
        <v/>
      </c>
      <c r="T530" s="330" t="str">
        <f t="shared" si="74"/>
        <v/>
      </c>
      <c r="U530" s="330" t="str">
        <f t="shared" si="78"/>
        <v/>
      </c>
      <c r="V530" s="332" t="str">
        <f t="shared" si="79"/>
        <v/>
      </c>
      <c r="W530" s="214" t="str">
        <f t="shared" si="80"/>
        <v/>
      </c>
    </row>
    <row r="531" spans="1:23" x14ac:dyDescent="0.3">
      <c r="A531" s="325" t="s">
        <v>432</v>
      </c>
      <c r="B531" s="326" t="s">
        <v>439</v>
      </c>
      <c r="C531" s="326">
        <v>678</v>
      </c>
      <c r="D531" s="327">
        <v>425</v>
      </c>
      <c r="E531" s="326">
        <v>271</v>
      </c>
      <c r="F531" s="328">
        <v>39.9</v>
      </c>
      <c r="G531" s="328">
        <v>8.1999999999999993</v>
      </c>
      <c r="H531" s="328">
        <v>63.8</v>
      </c>
      <c r="I531" s="328">
        <v>10.199999999999999</v>
      </c>
      <c r="J531" s="327">
        <v>218</v>
      </c>
      <c r="K531" s="328">
        <v>32.1</v>
      </c>
      <c r="L531" s="328">
        <v>7.8</v>
      </c>
      <c r="M531" s="329">
        <v>51.3</v>
      </c>
      <c r="N531" s="328">
        <v>10.6</v>
      </c>
      <c r="O531" s="330" t="str">
        <f t="shared" si="75"/>
        <v/>
      </c>
      <c r="P531" s="311" t="str">
        <f t="shared" si="76"/>
        <v/>
      </c>
      <c r="Q531" s="360" t="str">
        <f t="shared" si="77"/>
        <v/>
      </c>
      <c r="R531" s="330" t="str">
        <f t="shared" si="72"/>
        <v/>
      </c>
      <c r="S531" s="330" t="str">
        <f t="shared" si="73"/>
        <v/>
      </c>
      <c r="T531" s="330" t="str">
        <f t="shared" si="74"/>
        <v/>
      </c>
      <c r="U531" s="330" t="str">
        <f t="shared" si="78"/>
        <v/>
      </c>
      <c r="V531" s="332" t="str">
        <f t="shared" si="79"/>
        <v/>
      </c>
      <c r="W531" s="214" t="str">
        <f t="shared" si="80"/>
        <v/>
      </c>
    </row>
    <row r="532" spans="1:23" x14ac:dyDescent="0.3">
      <c r="A532" s="325" t="s">
        <v>432</v>
      </c>
      <c r="B532" s="326" t="s">
        <v>440</v>
      </c>
      <c r="C532" s="326">
        <v>4620</v>
      </c>
      <c r="D532" s="327">
        <v>4362</v>
      </c>
      <c r="E532" s="326">
        <v>3454</v>
      </c>
      <c r="F532" s="328">
        <v>74.8</v>
      </c>
      <c r="G532" s="328">
        <v>2.7</v>
      </c>
      <c r="H532" s="328">
        <v>79.2</v>
      </c>
      <c r="I532" s="328">
        <v>2.6</v>
      </c>
      <c r="J532" s="327">
        <v>3248</v>
      </c>
      <c r="K532" s="328">
        <v>70.3</v>
      </c>
      <c r="L532" s="328">
        <v>2.8</v>
      </c>
      <c r="M532" s="329">
        <v>74.5</v>
      </c>
      <c r="N532" s="328">
        <v>2.8</v>
      </c>
      <c r="O532" s="330" t="str">
        <f t="shared" si="75"/>
        <v/>
      </c>
      <c r="P532" s="311" t="str">
        <f t="shared" si="76"/>
        <v/>
      </c>
      <c r="Q532" s="360" t="str">
        <f t="shared" si="77"/>
        <v/>
      </c>
      <c r="R532" s="330" t="str">
        <f t="shared" si="72"/>
        <v/>
      </c>
      <c r="S532" s="330" t="str">
        <f t="shared" si="73"/>
        <v/>
      </c>
      <c r="T532" s="330" t="str">
        <f t="shared" si="74"/>
        <v/>
      </c>
      <c r="U532" s="330" t="str">
        <f t="shared" si="78"/>
        <v/>
      </c>
      <c r="V532" s="332" t="str">
        <f t="shared" si="79"/>
        <v/>
      </c>
      <c r="W532" s="214" t="str">
        <f t="shared" si="80"/>
        <v/>
      </c>
    </row>
    <row r="533" spans="1:23" x14ac:dyDescent="0.3">
      <c r="A533" s="325" t="s">
        <v>432</v>
      </c>
      <c r="B533" s="326" t="s">
        <v>441</v>
      </c>
      <c r="C533" s="326">
        <v>1304</v>
      </c>
      <c r="D533" s="327">
        <v>1196</v>
      </c>
      <c r="E533" s="326">
        <v>805</v>
      </c>
      <c r="F533" s="328">
        <v>61.7</v>
      </c>
      <c r="G533" s="328">
        <v>5.4</v>
      </c>
      <c r="H533" s="328">
        <v>67.3</v>
      </c>
      <c r="I533" s="328">
        <v>5.4</v>
      </c>
      <c r="J533" s="327">
        <v>748</v>
      </c>
      <c r="K533" s="328">
        <v>57.4</v>
      </c>
      <c r="L533" s="328">
        <v>5.5</v>
      </c>
      <c r="M533" s="329">
        <v>62.5</v>
      </c>
      <c r="N533" s="328">
        <v>5.6</v>
      </c>
      <c r="O533" s="330" t="str">
        <f t="shared" si="75"/>
        <v/>
      </c>
      <c r="P533" s="311" t="str">
        <f t="shared" si="76"/>
        <v/>
      </c>
      <c r="Q533" s="360" t="str">
        <f t="shared" si="77"/>
        <v/>
      </c>
      <c r="R533" s="330" t="str">
        <f t="shared" si="72"/>
        <v/>
      </c>
      <c r="S533" s="330" t="str">
        <f t="shared" si="73"/>
        <v/>
      </c>
      <c r="T533" s="330" t="str">
        <f t="shared" si="74"/>
        <v/>
      </c>
      <c r="U533" s="330" t="str">
        <f t="shared" si="78"/>
        <v/>
      </c>
      <c r="V533" s="332" t="str">
        <f t="shared" si="79"/>
        <v/>
      </c>
      <c r="W533" s="214" t="str">
        <f t="shared" si="80"/>
        <v/>
      </c>
    </row>
    <row r="534" spans="1:23" x14ac:dyDescent="0.3">
      <c r="A534" s="325" t="s">
        <v>432</v>
      </c>
      <c r="B534" s="326" t="s">
        <v>442</v>
      </c>
      <c r="C534" s="326">
        <v>535</v>
      </c>
      <c r="D534" s="327">
        <v>432</v>
      </c>
      <c r="E534" s="326">
        <v>287</v>
      </c>
      <c r="F534" s="328">
        <v>53.6</v>
      </c>
      <c r="G534" s="328">
        <v>8.9</v>
      </c>
      <c r="H534" s="328">
        <v>66.400000000000006</v>
      </c>
      <c r="I534" s="328">
        <v>9.3000000000000007</v>
      </c>
      <c r="J534" s="327">
        <v>269</v>
      </c>
      <c r="K534" s="328">
        <v>50.3</v>
      </c>
      <c r="L534" s="328">
        <v>8.9</v>
      </c>
      <c r="M534" s="329">
        <v>62.3</v>
      </c>
      <c r="N534" s="328">
        <v>9.6</v>
      </c>
      <c r="O534" s="330" t="str">
        <f t="shared" si="75"/>
        <v/>
      </c>
      <c r="P534" s="311" t="str">
        <f t="shared" si="76"/>
        <v/>
      </c>
      <c r="Q534" s="360" t="str">
        <f t="shared" si="77"/>
        <v/>
      </c>
      <c r="R534" s="330" t="str">
        <f t="shared" si="72"/>
        <v/>
      </c>
      <c r="S534" s="330" t="str">
        <f t="shared" si="73"/>
        <v/>
      </c>
      <c r="T534" s="330" t="str">
        <f t="shared" si="74"/>
        <v/>
      </c>
      <c r="U534" s="330" t="str">
        <f t="shared" si="78"/>
        <v/>
      </c>
      <c r="V534" s="332" t="str">
        <f t="shared" si="79"/>
        <v/>
      </c>
      <c r="W534" s="214" t="str">
        <f t="shared" si="80"/>
        <v/>
      </c>
    </row>
    <row r="535" spans="1:23" x14ac:dyDescent="0.3">
      <c r="A535" s="325" t="s">
        <v>492</v>
      </c>
      <c r="B535" s="326" t="s">
        <v>431</v>
      </c>
      <c r="C535" s="326">
        <v>5993</v>
      </c>
      <c r="D535" s="327">
        <v>5389</v>
      </c>
      <c r="E535" s="326">
        <v>4029</v>
      </c>
      <c r="F535" s="328">
        <v>67.2</v>
      </c>
      <c r="G535" s="328">
        <v>2.5</v>
      </c>
      <c r="H535" s="328">
        <v>74.8</v>
      </c>
      <c r="I535" s="328">
        <v>2.4</v>
      </c>
      <c r="J535" s="327">
        <v>3854</v>
      </c>
      <c r="K535" s="328">
        <v>64.3</v>
      </c>
      <c r="L535" s="328">
        <v>2.6</v>
      </c>
      <c r="M535" s="329">
        <v>71.5</v>
      </c>
      <c r="N535" s="328">
        <v>2.5</v>
      </c>
      <c r="O535" s="330">
        <f t="shared" si="75"/>
        <v>77</v>
      </c>
      <c r="P535" s="311">
        <f t="shared" si="76"/>
        <v>0.55840455840455838</v>
      </c>
      <c r="Q535" s="360">
        <f t="shared" si="77"/>
        <v>0.7252007252007252</v>
      </c>
      <c r="R535" s="330">
        <f t="shared" si="72"/>
        <v>61.9</v>
      </c>
      <c r="S535" s="330">
        <f t="shared" si="73"/>
        <v>57.4</v>
      </c>
      <c r="T535" s="330">
        <f t="shared" si="74"/>
        <v>53.7</v>
      </c>
      <c r="U535" s="330">
        <f t="shared" si="78"/>
        <v>62.8</v>
      </c>
      <c r="V535" s="332">
        <f t="shared" si="79"/>
        <v>0.21159544159544164</v>
      </c>
      <c r="W535" s="214" t="str">
        <f t="shared" si="80"/>
        <v>Washington</v>
      </c>
    </row>
    <row r="536" spans="1:23" x14ac:dyDescent="0.3">
      <c r="A536" s="325" t="s">
        <v>432</v>
      </c>
      <c r="B536" s="326" t="s">
        <v>433</v>
      </c>
      <c r="C536" s="326">
        <v>2947</v>
      </c>
      <c r="D536" s="327">
        <v>2638</v>
      </c>
      <c r="E536" s="326">
        <v>1921</v>
      </c>
      <c r="F536" s="328">
        <v>65.2</v>
      </c>
      <c r="G536" s="328">
        <v>3.6</v>
      </c>
      <c r="H536" s="328">
        <v>72.8</v>
      </c>
      <c r="I536" s="328">
        <v>3.6</v>
      </c>
      <c r="J536" s="327">
        <v>1806</v>
      </c>
      <c r="K536" s="328">
        <v>61.3</v>
      </c>
      <c r="L536" s="328">
        <v>3.7</v>
      </c>
      <c r="M536" s="329">
        <v>68.5</v>
      </c>
      <c r="N536" s="328">
        <v>3.7</v>
      </c>
      <c r="O536" s="330" t="str">
        <f t="shared" si="75"/>
        <v/>
      </c>
      <c r="P536" s="311" t="str">
        <f t="shared" si="76"/>
        <v/>
      </c>
      <c r="Q536" s="360" t="str">
        <f t="shared" si="77"/>
        <v/>
      </c>
      <c r="R536" s="330" t="str">
        <f t="shared" si="72"/>
        <v/>
      </c>
      <c r="S536" s="330" t="str">
        <f t="shared" si="73"/>
        <v/>
      </c>
      <c r="T536" s="330" t="str">
        <f t="shared" si="74"/>
        <v/>
      </c>
      <c r="U536" s="330" t="str">
        <f t="shared" si="78"/>
        <v/>
      </c>
      <c r="V536" s="332" t="str">
        <f t="shared" si="79"/>
        <v/>
      </c>
      <c r="W536" s="214" t="str">
        <f t="shared" si="80"/>
        <v/>
      </c>
    </row>
    <row r="537" spans="1:23" x14ac:dyDescent="0.3">
      <c r="A537" s="325" t="s">
        <v>432</v>
      </c>
      <c r="B537" s="326" t="s">
        <v>434</v>
      </c>
      <c r="C537" s="326">
        <v>3046</v>
      </c>
      <c r="D537" s="327">
        <v>2751</v>
      </c>
      <c r="E537" s="326">
        <v>2109</v>
      </c>
      <c r="F537" s="328">
        <v>69.2</v>
      </c>
      <c r="G537" s="328">
        <v>3.5</v>
      </c>
      <c r="H537" s="328">
        <v>76.7</v>
      </c>
      <c r="I537" s="328">
        <v>3.3</v>
      </c>
      <c r="J537" s="327">
        <v>2047</v>
      </c>
      <c r="K537" s="328">
        <v>67.2</v>
      </c>
      <c r="L537" s="328">
        <v>3.5</v>
      </c>
      <c r="M537" s="329">
        <v>74.400000000000006</v>
      </c>
      <c r="N537" s="328">
        <v>3.4</v>
      </c>
      <c r="O537" s="330" t="str">
        <f t="shared" si="75"/>
        <v/>
      </c>
      <c r="P537" s="311" t="str">
        <f t="shared" si="76"/>
        <v/>
      </c>
      <c r="Q537" s="360" t="str">
        <f t="shared" si="77"/>
        <v/>
      </c>
      <c r="R537" s="330" t="str">
        <f t="shared" si="72"/>
        <v/>
      </c>
      <c r="S537" s="330" t="str">
        <f t="shared" si="73"/>
        <v/>
      </c>
      <c r="T537" s="330" t="str">
        <f t="shared" si="74"/>
        <v/>
      </c>
      <c r="U537" s="330" t="str">
        <f t="shared" si="78"/>
        <v/>
      </c>
      <c r="V537" s="332" t="str">
        <f t="shared" si="79"/>
        <v/>
      </c>
      <c r="W537" s="214" t="str">
        <f t="shared" si="80"/>
        <v/>
      </c>
    </row>
    <row r="538" spans="1:23" x14ac:dyDescent="0.3">
      <c r="A538" s="325" t="s">
        <v>432</v>
      </c>
      <c r="B538" s="326" t="s">
        <v>435</v>
      </c>
      <c r="C538" s="326">
        <v>4735</v>
      </c>
      <c r="D538" s="327">
        <v>4413</v>
      </c>
      <c r="E538" s="326">
        <v>3452</v>
      </c>
      <c r="F538" s="328">
        <v>72.900000000000006</v>
      </c>
      <c r="G538" s="328">
        <v>2.7</v>
      </c>
      <c r="H538" s="328">
        <v>78.2</v>
      </c>
      <c r="I538" s="328">
        <v>2.6</v>
      </c>
      <c r="J538" s="327">
        <v>3309</v>
      </c>
      <c r="K538" s="328">
        <v>69.900000000000006</v>
      </c>
      <c r="L538" s="328">
        <v>2.8</v>
      </c>
      <c r="M538" s="329">
        <v>75</v>
      </c>
      <c r="N538" s="328">
        <v>2.7</v>
      </c>
      <c r="O538" s="330" t="str">
        <f t="shared" si="75"/>
        <v/>
      </c>
      <c r="P538" s="311" t="str">
        <f t="shared" si="76"/>
        <v/>
      </c>
      <c r="Q538" s="360" t="str">
        <f t="shared" si="77"/>
        <v/>
      </c>
      <c r="R538" s="330" t="str">
        <f t="shared" si="72"/>
        <v/>
      </c>
      <c r="S538" s="330" t="str">
        <f t="shared" si="73"/>
        <v/>
      </c>
      <c r="T538" s="330" t="str">
        <f t="shared" si="74"/>
        <v/>
      </c>
      <c r="U538" s="330" t="str">
        <f t="shared" si="78"/>
        <v/>
      </c>
      <c r="V538" s="332" t="str">
        <f t="shared" si="79"/>
        <v/>
      </c>
      <c r="W538" s="214" t="str">
        <f t="shared" si="80"/>
        <v/>
      </c>
    </row>
    <row r="539" spans="1:23" x14ac:dyDescent="0.3">
      <c r="A539" s="325" t="s">
        <v>432</v>
      </c>
      <c r="B539" s="326" t="s">
        <v>436</v>
      </c>
      <c r="C539" s="326">
        <v>4122</v>
      </c>
      <c r="D539" s="327">
        <v>3985</v>
      </c>
      <c r="E539" s="326">
        <v>3177</v>
      </c>
      <c r="F539" s="328">
        <v>77.099999999999994</v>
      </c>
      <c r="G539" s="328">
        <v>2.7</v>
      </c>
      <c r="H539" s="328">
        <v>79.7</v>
      </c>
      <c r="I539" s="328">
        <v>2.6</v>
      </c>
      <c r="J539" s="327">
        <v>3070</v>
      </c>
      <c r="K539" s="328">
        <v>74.5</v>
      </c>
      <c r="L539" s="328">
        <v>2.8</v>
      </c>
      <c r="M539" s="329">
        <v>77</v>
      </c>
      <c r="N539" s="328">
        <v>2.8</v>
      </c>
      <c r="O539" s="330" t="str">
        <f t="shared" si="75"/>
        <v/>
      </c>
      <c r="P539" s="311" t="str">
        <f t="shared" si="76"/>
        <v/>
      </c>
      <c r="Q539" s="360" t="str">
        <f t="shared" si="77"/>
        <v/>
      </c>
      <c r="R539" s="330" t="str">
        <f t="shared" si="72"/>
        <v/>
      </c>
      <c r="S539" s="330" t="str">
        <f t="shared" si="73"/>
        <v/>
      </c>
      <c r="T539" s="330" t="str">
        <f t="shared" si="74"/>
        <v/>
      </c>
      <c r="U539" s="330" t="str">
        <f t="shared" si="78"/>
        <v/>
      </c>
      <c r="V539" s="332" t="str">
        <f t="shared" si="79"/>
        <v/>
      </c>
      <c r="W539" s="214" t="str">
        <f t="shared" si="80"/>
        <v/>
      </c>
    </row>
    <row r="540" spans="1:23" x14ac:dyDescent="0.3">
      <c r="A540" s="325" t="s">
        <v>432</v>
      </c>
      <c r="B540" s="326" t="s">
        <v>437</v>
      </c>
      <c r="C540" s="326">
        <v>257</v>
      </c>
      <c r="D540" s="327">
        <v>210</v>
      </c>
      <c r="E540" s="326">
        <v>136</v>
      </c>
      <c r="F540" s="328">
        <v>53.1</v>
      </c>
      <c r="G540" s="328">
        <v>12.3</v>
      </c>
      <c r="H540" s="328">
        <v>64.7</v>
      </c>
      <c r="I540" s="328">
        <v>13</v>
      </c>
      <c r="J540" s="327">
        <v>130</v>
      </c>
      <c r="K540" s="328">
        <v>50.8</v>
      </c>
      <c r="L540" s="328">
        <v>12.3</v>
      </c>
      <c r="M540" s="329">
        <v>61.9</v>
      </c>
      <c r="N540" s="328">
        <v>13.2</v>
      </c>
      <c r="O540" s="330" t="str">
        <f t="shared" si="75"/>
        <v/>
      </c>
      <c r="P540" s="311" t="str">
        <f t="shared" si="76"/>
        <v/>
      </c>
      <c r="Q540" s="360" t="str">
        <f t="shared" si="77"/>
        <v/>
      </c>
      <c r="R540" s="330" t="str">
        <f t="shared" si="72"/>
        <v/>
      </c>
      <c r="S540" s="330" t="str">
        <f t="shared" si="73"/>
        <v/>
      </c>
      <c r="T540" s="330" t="str">
        <f t="shared" si="74"/>
        <v/>
      </c>
      <c r="U540" s="330" t="str">
        <f t="shared" si="78"/>
        <v/>
      </c>
      <c r="V540" s="332" t="str">
        <f t="shared" si="79"/>
        <v/>
      </c>
      <c r="W540" s="214" t="str">
        <f t="shared" si="80"/>
        <v/>
      </c>
    </row>
    <row r="541" spans="1:23" x14ac:dyDescent="0.3">
      <c r="A541" s="325" t="s">
        <v>432</v>
      </c>
      <c r="B541" s="326" t="s">
        <v>438</v>
      </c>
      <c r="C541" s="326">
        <v>557</v>
      </c>
      <c r="D541" s="327">
        <v>334</v>
      </c>
      <c r="E541" s="326">
        <v>213</v>
      </c>
      <c r="F541" s="328">
        <v>38.299999999999997</v>
      </c>
      <c r="G541" s="328">
        <v>8.4</v>
      </c>
      <c r="H541" s="328">
        <v>63.9</v>
      </c>
      <c r="I541" s="328">
        <v>10.7</v>
      </c>
      <c r="J541" s="327">
        <v>210</v>
      </c>
      <c r="K541" s="328">
        <v>37.700000000000003</v>
      </c>
      <c r="L541" s="328">
        <v>8.4</v>
      </c>
      <c r="M541" s="329">
        <v>62.8</v>
      </c>
      <c r="N541" s="328">
        <v>10.8</v>
      </c>
      <c r="O541" s="330" t="str">
        <f t="shared" si="75"/>
        <v/>
      </c>
      <c r="P541" s="311" t="str">
        <f t="shared" si="76"/>
        <v/>
      </c>
      <c r="Q541" s="360" t="str">
        <f t="shared" si="77"/>
        <v/>
      </c>
      <c r="R541" s="330" t="str">
        <f t="shared" si="72"/>
        <v/>
      </c>
      <c r="S541" s="330" t="str">
        <f t="shared" si="73"/>
        <v/>
      </c>
      <c r="T541" s="330" t="str">
        <f t="shared" si="74"/>
        <v/>
      </c>
      <c r="U541" s="330" t="str">
        <f t="shared" si="78"/>
        <v/>
      </c>
      <c r="V541" s="332" t="str">
        <f t="shared" si="79"/>
        <v/>
      </c>
      <c r="W541" s="214" t="str">
        <f t="shared" si="80"/>
        <v/>
      </c>
    </row>
    <row r="542" spans="1:23" x14ac:dyDescent="0.3">
      <c r="A542" s="325" t="s">
        <v>432</v>
      </c>
      <c r="B542" s="326" t="s">
        <v>439</v>
      </c>
      <c r="C542" s="326">
        <v>680</v>
      </c>
      <c r="D542" s="327">
        <v>485</v>
      </c>
      <c r="E542" s="326">
        <v>296</v>
      </c>
      <c r="F542" s="328">
        <v>43.6</v>
      </c>
      <c r="G542" s="328">
        <v>8.1999999999999993</v>
      </c>
      <c r="H542" s="328">
        <v>61</v>
      </c>
      <c r="I542" s="328">
        <v>9.6</v>
      </c>
      <c r="J542" s="327">
        <v>261</v>
      </c>
      <c r="K542" s="328">
        <v>38.4</v>
      </c>
      <c r="L542" s="328">
        <v>8.1</v>
      </c>
      <c r="M542" s="329">
        <v>53.7</v>
      </c>
      <c r="N542" s="328">
        <v>9.8000000000000007</v>
      </c>
      <c r="O542" s="330" t="str">
        <f t="shared" si="75"/>
        <v/>
      </c>
      <c r="P542" s="311" t="str">
        <f t="shared" si="76"/>
        <v/>
      </c>
      <c r="Q542" s="360" t="str">
        <f t="shared" si="77"/>
        <v/>
      </c>
      <c r="R542" s="330" t="str">
        <f t="shared" si="72"/>
        <v/>
      </c>
      <c r="S542" s="330" t="str">
        <f t="shared" si="73"/>
        <v/>
      </c>
      <c r="T542" s="330" t="str">
        <f t="shared" si="74"/>
        <v/>
      </c>
      <c r="U542" s="330" t="str">
        <f t="shared" si="78"/>
        <v/>
      </c>
      <c r="V542" s="332" t="str">
        <f t="shared" si="79"/>
        <v/>
      </c>
      <c r="W542" s="214" t="str">
        <f t="shared" si="80"/>
        <v/>
      </c>
    </row>
    <row r="543" spans="1:23" x14ac:dyDescent="0.3">
      <c r="A543" s="325" t="s">
        <v>432</v>
      </c>
      <c r="B543" s="326" t="s">
        <v>440</v>
      </c>
      <c r="C543" s="326">
        <v>4928</v>
      </c>
      <c r="D543" s="327">
        <v>4593</v>
      </c>
      <c r="E543" s="326">
        <v>3573</v>
      </c>
      <c r="F543" s="328">
        <v>72.5</v>
      </c>
      <c r="G543" s="328">
        <v>2.6</v>
      </c>
      <c r="H543" s="328">
        <v>77.8</v>
      </c>
      <c r="I543" s="328">
        <v>2.5</v>
      </c>
      <c r="J543" s="327">
        <v>3426</v>
      </c>
      <c r="K543" s="328">
        <v>69.5</v>
      </c>
      <c r="L543" s="328">
        <v>2.7</v>
      </c>
      <c r="M543" s="329">
        <v>74.599999999999994</v>
      </c>
      <c r="N543" s="328">
        <v>2.7</v>
      </c>
      <c r="O543" s="330" t="str">
        <f t="shared" si="75"/>
        <v/>
      </c>
      <c r="P543" s="311" t="str">
        <f t="shared" si="76"/>
        <v/>
      </c>
      <c r="Q543" s="360" t="str">
        <f t="shared" si="77"/>
        <v/>
      </c>
      <c r="R543" s="330" t="str">
        <f t="shared" si="72"/>
        <v/>
      </c>
      <c r="S543" s="330" t="str">
        <f t="shared" si="73"/>
        <v/>
      </c>
      <c r="T543" s="330" t="str">
        <f t="shared" si="74"/>
        <v/>
      </c>
      <c r="U543" s="330" t="str">
        <f t="shared" si="78"/>
        <v/>
      </c>
      <c r="V543" s="332" t="str">
        <f t="shared" si="79"/>
        <v/>
      </c>
      <c r="W543" s="214" t="str">
        <f t="shared" si="80"/>
        <v/>
      </c>
    </row>
    <row r="544" spans="1:23" x14ac:dyDescent="0.3">
      <c r="A544" s="325" t="s">
        <v>432</v>
      </c>
      <c r="B544" s="326" t="s">
        <v>441</v>
      </c>
      <c r="C544" s="326">
        <v>331</v>
      </c>
      <c r="D544" s="327">
        <v>285</v>
      </c>
      <c r="E544" s="326">
        <v>170</v>
      </c>
      <c r="F544" s="328">
        <v>51.2</v>
      </c>
      <c r="G544" s="328">
        <v>10.9</v>
      </c>
      <c r="H544" s="328">
        <v>59.5</v>
      </c>
      <c r="I544" s="328">
        <v>11.5</v>
      </c>
      <c r="J544" s="327">
        <v>164</v>
      </c>
      <c r="K544" s="328">
        <v>49.4</v>
      </c>
      <c r="L544" s="328">
        <v>10.9</v>
      </c>
      <c r="M544" s="329">
        <v>57.4</v>
      </c>
      <c r="N544" s="328">
        <v>11.6</v>
      </c>
      <c r="O544" s="330" t="str">
        <f t="shared" si="75"/>
        <v/>
      </c>
      <c r="P544" s="311" t="str">
        <f t="shared" si="76"/>
        <v/>
      </c>
      <c r="Q544" s="360" t="str">
        <f t="shared" si="77"/>
        <v/>
      </c>
      <c r="R544" s="330" t="str">
        <f t="shared" si="72"/>
        <v/>
      </c>
      <c r="S544" s="330" t="str">
        <f t="shared" si="73"/>
        <v/>
      </c>
      <c r="T544" s="330" t="str">
        <f t="shared" si="74"/>
        <v/>
      </c>
      <c r="U544" s="330" t="str">
        <f t="shared" si="78"/>
        <v/>
      </c>
      <c r="V544" s="332" t="str">
        <f t="shared" si="79"/>
        <v/>
      </c>
      <c r="W544" s="214" t="str">
        <f t="shared" si="80"/>
        <v/>
      </c>
    </row>
    <row r="545" spans="1:23" x14ac:dyDescent="0.3">
      <c r="A545" s="325" t="s">
        <v>432</v>
      </c>
      <c r="B545" s="326" t="s">
        <v>442</v>
      </c>
      <c r="C545" s="326">
        <v>590</v>
      </c>
      <c r="D545" s="327">
        <v>363</v>
      </c>
      <c r="E545" s="326">
        <v>227</v>
      </c>
      <c r="F545" s="328">
        <v>38.5</v>
      </c>
      <c r="G545" s="328">
        <v>8.1999999999999993</v>
      </c>
      <c r="H545" s="328">
        <v>62.5</v>
      </c>
      <c r="I545" s="328">
        <v>10.4</v>
      </c>
      <c r="J545" s="327">
        <v>224</v>
      </c>
      <c r="K545" s="328">
        <v>37.9</v>
      </c>
      <c r="L545" s="328">
        <v>8.1</v>
      </c>
      <c r="M545" s="329">
        <v>61.6</v>
      </c>
      <c r="N545" s="328">
        <v>10.4</v>
      </c>
      <c r="O545" s="330" t="str">
        <f t="shared" si="75"/>
        <v/>
      </c>
      <c r="P545" s="311" t="str">
        <f t="shared" si="76"/>
        <v/>
      </c>
      <c r="Q545" s="360" t="str">
        <f t="shared" si="77"/>
        <v/>
      </c>
      <c r="R545" s="330" t="str">
        <f t="shared" si="72"/>
        <v/>
      </c>
      <c r="S545" s="330" t="str">
        <f t="shared" si="73"/>
        <v/>
      </c>
      <c r="T545" s="330" t="str">
        <f t="shared" si="74"/>
        <v/>
      </c>
      <c r="U545" s="330" t="str">
        <f t="shared" si="78"/>
        <v/>
      </c>
      <c r="V545" s="332" t="str">
        <f t="shared" si="79"/>
        <v/>
      </c>
      <c r="W545" s="214" t="str">
        <f t="shared" si="80"/>
        <v/>
      </c>
    </row>
    <row r="546" spans="1:23" x14ac:dyDescent="0.3">
      <c r="A546" s="325" t="s">
        <v>494</v>
      </c>
      <c r="B546" s="326" t="s">
        <v>431</v>
      </c>
      <c r="C546" s="326">
        <v>1397</v>
      </c>
      <c r="D546" s="327">
        <v>1379</v>
      </c>
      <c r="E546" s="326">
        <v>928</v>
      </c>
      <c r="F546" s="328">
        <v>66.400000000000006</v>
      </c>
      <c r="G546" s="328">
        <v>3.4</v>
      </c>
      <c r="H546" s="328">
        <v>67.3</v>
      </c>
      <c r="I546" s="328">
        <v>3.4</v>
      </c>
      <c r="J546" s="327">
        <v>773</v>
      </c>
      <c r="K546" s="328">
        <v>55.3</v>
      </c>
      <c r="L546" s="328">
        <v>3.6</v>
      </c>
      <c r="M546" s="329">
        <v>56.1</v>
      </c>
      <c r="N546" s="328">
        <v>3.6</v>
      </c>
      <c r="O546" s="330">
        <f t="shared" si="75"/>
        <v>56.1</v>
      </c>
      <c r="P546" s="311">
        <f t="shared" si="76"/>
        <v>0.5641025641025641</v>
      </c>
      <c r="Q546" s="360">
        <f t="shared" si="77"/>
        <v>1.0055304172951232</v>
      </c>
      <c r="R546" s="330" t="str">
        <f t="shared" si="72"/>
        <v>B</v>
      </c>
      <c r="S546" s="330" t="str">
        <f t="shared" si="73"/>
        <v>B</v>
      </c>
      <c r="T546" s="330" t="str">
        <f t="shared" si="74"/>
        <v>B</v>
      </c>
      <c r="U546" s="330" t="str">
        <f t="shared" si="78"/>
        <v>B</v>
      </c>
      <c r="V546" s="332">
        <f t="shared" si="79"/>
        <v>-3.1025641025640427E-3</v>
      </c>
      <c r="W546" s="214" t="str">
        <f t="shared" si="80"/>
        <v>West Virginia</v>
      </c>
    </row>
    <row r="547" spans="1:23" x14ac:dyDescent="0.3">
      <c r="A547" s="325" t="s">
        <v>432</v>
      </c>
      <c r="B547" s="326" t="s">
        <v>433</v>
      </c>
      <c r="C547" s="326">
        <v>684</v>
      </c>
      <c r="D547" s="327">
        <v>675</v>
      </c>
      <c r="E547" s="326">
        <v>457</v>
      </c>
      <c r="F547" s="328">
        <v>66.900000000000006</v>
      </c>
      <c r="G547" s="328">
        <v>4.9000000000000004</v>
      </c>
      <c r="H547" s="328">
        <v>67.7</v>
      </c>
      <c r="I547" s="328">
        <v>4.9000000000000004</v>
      </c>
      <c r="J547" s="327">
        <v>379</v>
      </c>
      <c r="K547" s="328">
        <v>55.4</v>
      </c>
      <c r="L547" s="328">
        <v>5.0999999999999996</v>
      </c>
      <c r="M547" s="329">
        <v>56.1</v>
      </c>
      <c r="N547" s="328">
        <v>5.2</v>
      </c>
      <c r="O547" s="330" t="str">
        <f t="shared" si="75"/>
        <v/>
      </c>
      <c r="P547" s="311" t="str">
        <f t="shared" si="76"/>
        <v/>
      </c>
      <c r="Q547" s="360" t="str">
        <f t="shared" si="77"/>
        <v/>
      </c>
      <c r="R547" s="330" t="str">
        <f t="shared" si="72"/>
        <v/>
      </c>
      <c r="S547" s="330" t="str">
        <f t="shared" si="73"/>
        <v/>
      </c>
      <c r="T547" s="330" t="str">
        <f t="shared" si="74"/>
        <v/>
      </c>
      <c r="U547" s="330" t="str">
        <f t="shared" si="78"/>
        <v/>
      </c>
      <c r="V547" s="332" t="str">
        <f t="shared" si="79"/>
        <v/>
      </c>
      <c r="W547" s="214" t="str">
        <f t="shared" si="80"/>
        <v/>
      </c>
    </row>
    <row r="548" spans="1:23" x14ac:dyDescent="0.3">
      <c r="A548" s="325" t="s">
        <v>432</v>
      </c>
      <c r="B548" s="326" t="s">
        <v>434</v>
      </c>
      <c r="C548" s="326">
        <v>714</v>
      </c>
      <c r="D548" s="327">
        <v>704</v>
      </c>
      <c r="E548" s="326">
        <v>471</v>
      </c>
      <c r="F548" s="328">
        <v>65.900000000000006</v>
      </c>
      <c r="G548" s="328">
        <v>4.8</v>
      </c>
      <c r="H548" s="328">
        <v>66.8</v>
      </c>
      <c r="I548" s="328">
        <v>4.8</v>
      </c>
      <c r="J548" s="327">
        <v>395</v>
      </c>
      <c r="K548" s="328">
        <v>55.3</v>
      </c>
      <c r="L548" s="328">
        <v>5</v>
      </c>
      <c r="M548" s="329">
        <v>56</v>
      </c>
      <c r="N548" s="328">
        <v>5.0999999999999996</v>
      </c>
      <c r="O548" s="330" t="str">
        <f t="shared" si="75"/>
        <v/>
      </c>
      <c r="P548" s="311" t="str">
        <f t="shared" si="76"/>
        <v/>
      </c>
      <c r="Q548" s="360" t="str">
        <f t="shared" si="77"/>
        <v/>
      </c>
      <c r="R548" s="330" t="str">
        <f t="shared" si="72"/>
        <v/>
      </c>
      <c r="S548" s="330" t="str">
        <f t="shared" si="73"/>
        <v/>
      </c>
      <c r="T548" s="330" t="str">
        <f t="shared" si="74"/>
        <v/>
      </c>
      <c r="U548" s="330" t="str">
        <f t="shared" si="78"/>
        <v/>
      </c>
      <c r="V548" s="332" t="str">
        <f t="shared" si="79"/>
        <v/>
      </c>
      <c r="W548" s="214" t="str">
        <f t="shared" si="80"/>
        <v/>
      </c>
    </row>
    <row r="549" spans="1:23" x14ac:dyDescent="0.3">
      <c r="A549" s="325" t="s">
        <v>432</v>
      </c>
      <c r="B549" s="326" t="s">
        <v>435</v>
      </c>
      <c r="C549" s="326">
        <v>1324</v>
      </c>
      <c r="D549" s="327">
        <v>1314</v>
      </c>
      <c r="E549" s="326">
        <v>879</v>
      </c>
      <c r="F549" s="328">
        <v>66.400000000000006</v>
      </c>
      <c r="G549" s="328">
        <v>3.5</v>
      </c>
      <c r="H549" s="328">
        <v>66.900000000000006</v>
      </c>
      <c r="I549" s="328">
        <v>3.5</v>
      </c>
      <c r="J549" s="327">
        <v>735</v>
      </c>
      <c r="K549" s="328">
        <v>55.5</v>
      </c>
      <c r="L549" s="328">
        <v>3.7</v>
      </c>
      <c r="M549" s="329">
        <v>56</v>
      </c>
      <c r="N549" s="328">
        <v>3.7</v>
      </c>
      <c r="O549" s="330" t="str">
        <f t="shared" si="75"/>
        <v/>
      </c>
      <c r="P549" s="311" t="str">
        <f t="shared" si="76"/>
        <v/>
      </c>
      <c r="Q549" s="360" t="str">
        <f t="shared" si="77"/>
        <v/>
      </c>
      <c r="R549" s="330" t="str">
        <f t="shared" si="72"/>
        <v/>
      </c>
      <c r="S549" s="330" t="str">
        <f t="shared" si="73"/>
        <v/>
      </c>
      <c r="T549" s="330" t="str">
        <f t="shared" si="74"/>
        <v/>
      </c>
      <c r="U549" s="330" t="str">
        <f t="shared" si="78"/>
        <v/>
      </c>
      <c r="V549" s="332" t="str">
        <f t="shared" si="79"/>
        <v/>
      </c>
      <c r="W549" s="214" t="str">
        <f t="shared" si="80"/>
        <v/>
      </c>
    </row>
    <row r="550" spans="1:23" x14ac:dyDescent="0.3">
      <c r="A550" s="325" t="s">
        <v>432</v>
      </c>
      <c r="B550" s="326" t="s">
        <v>436</v>
      </c>
      <c r="C550" s="326">
        <v>1303</v>
      </c>
      <c r="D550" s="327">
        <v>1301</v>
      </c>
      <c r="E550" s="326">
        <v>871</v>
      </c>
      <c r="F550" s="328">
        <v>66.900000000000006</v>
      </c>
      <c r="G550" s="328">
        <v>3.5</v>
      </c>
      <c r="H550" s="328">
        <v>67</v>
      </c>
      <c r="I550" s="328">
        <v>3.5</v>
      </c>
      <c r="J550" s="327">
        <v>729</v>
      </c>
      <c r="K550" s="328">
        <v>56</v>
      </c>
      <c r="L550" s="328">
        <v>3.7</v>
      </c>
      <c r="M550" s="329">
        <v>56.1</v>
      </c>
      <c r="N550" s="328">
        <v>3.7</v>
      </c>
      <c r="O550" s="330" t="str">
        <f t="shared" si="75"/>
        <v/>
      </c>
      <c r="P550" s="311" t="str">
        <f t="shared" si="76"/>
        <v/>
      </c>
      <c r="Q550" s="360" t="str">
        <f t="shared" si="77"/>
        <v/>
      </c>
      <c r="R550" s="330" t="str">
        <f t="shared" si="72"/>
        <v/>
      </c>
      <c r="S550" s="330" t="str">
        <f t="shared" si="73"/>
        <v/>
      </c>
      <c r="T550" s="330" t="str">
        <f t="shared" si="74"/>
        <v/>
      </c>
      <c r="U550" s="330" t="str">
        <f t="shared" si="78"/>
        <v/>
      </c>
      <c r="V550" s="332" t="str">
        <f t="shared" si="79"/>
        <v/>
      </c>
      <c r="W550" s="214" t="str">
        <f t="shared" si="80"/>
        <v/>
      </c>
    </row>
    <row r="551" spans="1:23" x14ac:dyDescent="0.3">
      <c r="A551" s="325" t="s">
        <v>432</v>
      </c>
      <c r="B551" s="326" t="s">
        <v>437</v>
      </c>
      <c r="C551" s="326">
        <v>45</v>
      </c>
      <c r="D551" s="327">
        <v>42</v>
      </c>
      <c r="E551" s="326">
        <v>26</v>
      </c>
      <c r="F551" s="333" t="s">
        <v>444</v>
      </c>
      <c r="G551" s="333" t="s">
        <v>444</v>
      </c>
      <c r="H551" s="333" t="s">
        <v>444</v>
      </c>
      <c r="I551" s="333" t="s">
        <v>444</v>
      </c>
      <c r="J551" s="327">
        <v>18</v>
      </c>
      <c r="K551" s="333" t="s">
        <v>444</v>
      </c>
      <c r="L551" s="333" t="s">
        <v>444</v>
      </c>
      <c r="M551" s="334" t="s">
        <v>444</v>
      </c>
      <c r="N551" s="333" t="s">
        <v>444</v>
      </c>
      <c r="O551" s="330" t="str">
        <f t="shared" si="75"/>
        <v/>
      </c>
      <c r="P551" s="311" t="str">
        <f t="shared" si="76"/>
        <v/>
      </c>
      <c r="Q551" s="360" t="str">
        <f t="shared" si="77"/>
        <v/>
      </c>
      <c r="R551" s="330" t="str">
        <f t="shared" si="72"/>
        <v/>
      </c>
      <c r="S551" s="330" t="str">
        <f t="shared" si="73"/>
        <v/>
      </c>
      <c r="T551" s="330" t="str">
        <f t="shared" si="74"/>
        <v/>
      </c>
      <c r="U551" s="330" t="str">
        <f t="shared" si="78"/>
        <v/>
      </c>
      <c r="V551" s="332" t="str">
        <f t="shared" si="79"/>
        <v/>
      </c>
      <c r="W551" s="214" t="str">
        <f t="shared" si="80"/>
        <v/>
      </c>
    </row>
    <row r="552" spans="1:23" x14ac:dyDescent="0.3">
      <c r="A552" s="325" t="s">
        <v>432</v>
      </c>
      <c r="B552" s="326" t="s">
        <v>438</v>
      </c>
      <c r="C552" s="326">
        <v>5</v>
      </c>
      <c r="D552" s="327">
        <v>1</v>
      </c>
      <c r="E552" s="326">
        <v>1</v>
      </c>
      <c r="F552" s="333" t="s">
        <v>444</v>
      </c>
      <c r="G552" s="333" t="s">
        <v>444</v>
      </c>
      <c r="H552" s="333" t="s">
        <v>444</v>
      </c>
      <c r="I552" s="333" t="s">
        <v>444</v>
      </c>
      <c r="J552" s="327">
        <v>1</v>
      </c>
      <c r="K552" s="333" t="s">
        <v>444</v>
      </c>
      <c r="L552" s="333" t="s">
        <v>444</v>
      </c>
      <c r="M552" s="334" t="s">
        <v>444</v>
      </c>
      <c r="N552" s="333" t="s">
        <v>444</v>
      </c>
      <c r="O552" s="330" t="str">
        <f t="shared" si="75"/>
        <v/>
      </c>
      <c r="P552" s="311" t="str">
        <f t="shared" si="76"/>
        <v/>
      </c>
      <c r="Q552" s="360" t="str">
        <f t="shared" si="77"/>
        <v/>
      </c>
      <c r="R552" s="330" t="str">
        <f t="shared" si="72"/>
        <v/>
      </c>
      <c r="S552" s="330" t="str">
        <f t="shared" si="73"/>
        <v/>
      </c>
      <c r="T552" s="330" t="str">
        <f t="shared" si="74"/>
        <v/>
      </c>
      <c r="U552" s="330" t="str">
        <f t="shared" si="78"/>
        <v/>
      </c>
      <c r="V552" s="332" t="str">
        <f t="shared" si="79"/>
        <v/>
      </c>
      <c r="W552" s="214" t="str">
        <f t="shared" si="80"/>
        <v/>
      </c>
    </row>
    <row r="553" spans="1:23" x14ac:dyDescent="0.3">
      <c r="A553" s="325" t="s">
        <v>432</v>
      </c>
      <c r="B553" s="326" t="s">
        <v>439</v>
      </c>
      <c r="C553" s="326">
        <v>23</v>
      </c>
      <c r="D553" s="327">
        <v>15</v>
      </c>
      <c r="E553" s="326">
        <v>10</v>
      </c>
      <c r="F553" s="333" t="s">
        <v>444</v>
      </c>
      <c r="G553" s="333" t="s">
        <v>444</v>
      </c>
      <c r="H553" s="333" t="s">
        <v>444</v>
      </c>
      <c r="I553" s="333" t="s">
        <v>444</v>
      </c>
      <c r="J553" s="327">
        <v>8</v>
      </c>
      <c r="K553" s="333" t="s">
        <v>444</v>
      </c>
      <c r="L553" s="333" t="s">
        <v>444</v>
      </c>
      <c r="M553" s="334" t="s">
        <v>444</v>
      </c>
      <c r="N553" s="333" t="s">
        <v>444</v>
      </c>
      <c r="O553" s="330" t="str">
        <f t="shared" si="75"/>
        <v/>
      </c>
      <c r="P553" s="311" t="str">
        <f t="shared" si="76"/>
        <v/>
      </c>
      <c r="Q553" s="360" t="str">
        <f t="shared" si="77"/>
        <v/>
      </c>
      <c r="R553" s="330" t="str">
        <f t="shared" si="72"/>
        <v/>
      </c>
      <c r="S553" s="330" t="str">
        <f t="shared" si="73"/>
        <v/>
      </c>
      <c r="T553" s="330" t="str">
        <f t="shared" si="74"/>
        <v/>
      </c>
      <c r="U553" s="330" t="str">
        <f t="shared" si="78"/>
        <v/>
      </c>
      <c r="V553" s="332" t="str">
        <f t="shared" si="79"/>
        <v/>
      </c>
      <c r="W553" s="214" t="str">
        <f t="shared" si="80"/>
        <v/>
      </c>
    </row>
    <row r="554" spans="1:23" x14ac:dyDescent="0.3">
      <c r="A554" s="325" t="s">
        <v>432</v>
      </c>
      <c r="B554" s="326" t="s">
        <v>440</v>
      </c>
      <c r="C554" s="326">
        <v>1346</v>
      </c>
      <c r="D554" s="327">
        <v>1336</v>
      </c>
      <c r="E554" s="326">
        <v>900</v>
      </c>
      <c r="F554" s="328">
        <v>66.900000000000006</v>
      </c>
      <c r="G554" s="328">
        <v>3.5</v>
      </c>
      <c r="H554" s="328">
        <v>67.400000000000006</v>
      </c>
      <c r="I554" s="328">
        <v>3.5</v>
      </c>
      <c r="J554" s="327">
        <v>754</v>
      </c>
      <c r="K554" s="328">
        <v>56</v>
      </c>
      <c r="L554" s="328">
        <v>3.7</v>
      </c>
      <c r="M554" s="329">
        <v>56.5</v>
      </c>
      <c r="N554" s="328">
        <v>3.7</v>
      </c>
      <c r="O554" s="330" t="str">
        <f t="shared" si="75"/>
        <v/>
      </c>
      <c r="P554" s="311" t="str">
        <f t="shared" si="76"/>
        <v/>
      </c>
      <c r="Q554" s="360" t="str">
        <f t="shared" si="77"/>
        <v/>
      </c>
      <c r="R554" s="330" t="str">
        <f t="shared" si="72"/>
        <v/>
      </c>
      <c r="S554" s="330" t="str">
        <f t="shared" si="73"/>
        <v/>
      </c>
      <c r="T554" s="330" t="str">
        <f t="shared" si="74"/>
        <v/>
      </c>
      <c r="U554" s="330" t="str">
        <f t="shared" si="78"/>
        <v/>
      </c>
      <c r="V554" s="332" t="str">
        <f t="shared" si="79"/>
        <v/>
      </c>
      <c r="W554" s="214" t="str">
        <f t="shared" si="80"/>
        <v/>
      </c>
    </row>
    <row r="555" spans="1:23" x14ac:dyDescent="0.3">
      <c r="A555" s="325" t="s">
        <v>432</v>
      </c>
      <c r="B555" s="326" t="s">
        <v>441</v>
      </c>
      <c r="C555" s="326">
        <v>54</v>
      </c>
      <c r="D555" s="327">
        <v>50</v>
      </c>
      <c r="E555" s="326">
        <v>34</v>
      </c>
      <c r="F555" s="333" t="s">
        <v>444</v>
      </c>
      <c r="G555" s="333" t="s">
        <v>444</v>
      </c>
      <c r="H555" s="333" t="s">
        <v>444</v>
      </c>
      <c r="I555" s="333" t="s">
        <v>444</v>
      </c>
      <c r="J555" s="327">
        <v>25</v>
      </c>
      <c r="K555" s="333" t="s">
        <v>444</v>
      </c>
      <c r="L555" s="333" t="s">
        <v>444</v>
      </c>
      <c r="M555" s="334" t="s">
        <v>444</v>
      </c>
      <c r="N555" s="333" t="s">
        <v>444</v>
      </c>
      <c r="O555" s="330" t="str">
        <f t="shared" si="75"/>
        <v/>
      </c>
      <c r="P555" s="311" t="str">
        <f t="shared" si="76"/>
        <v/>
      </c>
      <c r="Q555" s="360" t="str">
        <f t="shared" si="77"/>
        <v/>
      </c>
      <c r="R555" s="330" t="str">
        <f t="shared" si="72"/>
        <v/>
      </c>
      <c r="S555" s="330" t="str">
        <f t="shared" si="73"/>
        <v/>
      </c>
      <c r="T555" s="330" t="str">
        <f t="shared" si="74"/>
        <v/>
      </c>
      <c r="U555" s="330" t="str">
        <f t="shared" si="78"/>
        <v/>
      </c>
      <c r="V555" s="332" t="str">
        <f t="shared" si="79"/>
        <v/>
      </c>
      <c r="W555" s="214" t="str">
        <f t="shared" si="80"/>
        <v/>
      </c>
    </row>
    <row r="556" spans="1:23" x14ac:dyDescent="0.3">
      <c r="A556" s="325" t="s">
        <v>432</v>
      </c>
      <c r="B556" s="326" t="s">
        <v>442</v>
      </c>
      <c r="C556" s="326">
        <v>6</v>
      </c>
      <c r="D556" s="327">
        <v>2</v>
      </c>
      <c r="E556" s="326">
        <v>2</v>
      </c>
      <c r="F556" s="333" t="s">
        <v>444</v>
      </c>
      <c r="G556" s="333" t="s">
        <v>444</v>
      </c>
      <c r="H556" s="333" t="s">
        <v>444</v>
      </c>
      <c r="I556" s="333" t="s">
        <v>444</v>
      </c>
      <c r="J556" s="327">
        <v>2</v>
      </c>
      <c r="K556" s="333" t="s">
        <v>444</v>
      </c>
      <c r="L556" s="333" t="s">
        <v>444</v>
      </c>
      <c r="M556" s="334" t="s">
        <v>444</v>
      </c>
      <c r="N556" s="333" t="s">
        <v>444</v>
      </c>
      <c r="O556" s="330" t="str">
        <f t="shared" si="75"/>
        <v/>
      </c>
      <c r="P556" s="311" t="str">
        <f t="shared" si="76"/>
        <v/>
      </c>
      <c r="Q556" s="360" t="str">
        <f t="shared" si="77"/>
        <v/>
      </c>
      <c r="R556" s="330" t="str">
        <f t="shared" si="72"/>
        <v/>
      </c>
      <c r="S556" s="330" t="str">
        <f t="shared" si="73"/>
        <v/>
      </c>
      <c r="T556" s="330" t="str">
        <f t="shared" si="74"/>
        <v/>
      </c>
      <c r="U556" s="330" t="str">
        <f t="shared" si="78"/>
        <v/>
      </c>
      <c r="V556" s="332" t="str">
        <f t="shared" si="79"/>
        <v/>
      </c>
      <c r="W556" s="214" t="str">
        <f t="shared" si="80"/>
        <v/>
      </c>
    </row>
    <row r="557" spans="1:23" x14ac:dyDescent="0.3">
      <c r="A557" s="325" t="s">
        <v>495</v>
      </c>
      <c r="B557" s="326" t="s">
        <v>431</v>
      </c>
      <c r="C557" s="326">
        <v>4538</v>
      </c>
      <c r="D557" s="327">
        <v>4421</v>
      </c>
      <c r="E557" s="326">
        <v>3391</v>
      </c>
      <c r="F557" s="328">
        <v>74.7</v>
      </c>
      <c r="G557" s="328">
        <v>2.7</v>
      </c>
      <c r="H557" s="328">
        <v>76.7</v>
      </c>
      <c r="I557" s="328">
        <v>2.6</v>
      </c>
      <c r="J557" s="327">
        <v>3253</v>
      </c>
      <c r="K557" s="328">
        <v>71.7</v>
      </c>
      <c r="L557" s="328">
        <v>2.8</v>
      </c>
      <c r="M557" s="329">
        <v>73.599999999999994</v>
      </c>
      <c r="N557" s="328">
        <v>2.7</v>
      </c>
      <c r="O557" s="330">
        <f t="shared" si="75"/>
        <v>77.2</v>
      </c>
      <c r="P557" s="311">
        <f t="shared" si="76"/>
        <v>0.52234206471494604</v>
      </c>
      <c r="Q557" s="360">
        <f t="shared" si="77"/>
        <v>0.67660889211780573</v>
      </c>
      <c r="R557" s="330">
        <f t="shared" si="72"/>
        <v>43.5</v>
      </c>
      <c r="S557" s="330">
        <f t="shared" si="73"/>
        <v>44.3</v>
      </c>
      <c r="T557" s="330">
        <f t="shared" si="74"/>
        <v>58.4</v>
      </c>
      <c r="U557" s="330" t="str">
        <f t="shared" si="78"/>
        <v>B</v>
      </c>
      <c r="V557" s="332">
        <f t="shared" si="79"/>
        <v>0.24965793528505398</v>
      </c>
      <c r="W557" s="214" t="str">
        <f t="shared" si="80"/>
        <v>Wisconsin</v>
      </c>
    </row>
    <row r="558" spans="1:23" x14ac:dyDescent="0.3">
      <c r="A558" s="325" t="s">
        <v>432</v>
      </c>
      <c r="B558" s="326" t="s">
        <v>433</v>
      </c>
      <c r="C558" s="326">
        <v>2223</v>
      </c>
      <c r="D558" s="327">
        <v>2158</v>
      </c>
      <c r="E558" s="326">
        <v>1616</v>
      </c>
      <c r="F558" s="328">
        <v>72.7</v>
      </c>
      <c r="G558" s="328">
        <v>3.9</v>
      </c>
      <c r="H558" s="328">
        <v>74.900000000000006</v>
      </c>
      <c r="I558" s="328">
        <v>3.8</v>
      </c>
      <c r="J558" s="327">
        <v>1533</v>
      </c>
      <c r="K558" s="328">
        <v>68.900000000000006</v>
      </c>
      <c r="L558" s="328">
        <v>4</v>
      </c>
      <c r="M558" s="329">
        <v>71</v>
      </c>
      <c r="N558" s="328">
        <v>4</v>
      </c>
      <c r="O558" s="330" t="str">
        <f t="shared" si="75"/>
        <v/>
      </c>
      <c r="P558" s="311" t="str">
        <f t="shared" si="76"/>
        <v/>
      </c>
      <c r="Q558" s="360" t="str">
        <f t="shared" si="77"/>
        <v/>
      </c>
      <c r="R558" s="330" t="str">
        <f t="shared" si="72"/>
        <v/>
      </c>
      <c r="S558" s="330" t="str">
        <f t="shared" si="73"/>
        <v/>
      </c>
      <c r="T558" s="330" t="str">
        <f t="shared" si="74"/>
        <v/>
      </c>
      <c r="U558" s="330" t="str">
        <f t="shared" si="78"/>
        <v/>
      </c>
      <c r="V558" s="332" t="str">
        <f t="shared" si="79"/>
        <v/>
      </c>
      <c r="W558" s="214" t="str">
        <f t="shared" si="80"/>
        <v/>
      </c>
    </row>
    <row r="559" spans="1:23" x14ac:dyDescent="0.3">
      <c r="A559" s="325" t="s">
        <v>432</v>
      </c>
      <c r="B559" s="326" t="s">
        <v>434</v>
      </c>
      <c r="C559" s="326">
        <v>2315</v>
      </c>
      <c r="D559" s="327">
        <v>2263</v>
      </c>
      <c r="E559" s="326">
        <v>1775</v>
      </c>
      <c r="F559" s="328">
        <v>76.7</v>
      </c>
      <c r="G559" s="328">
        <v>3.6</v>
      </c>
      <c r="H559" s="328">
        <v>78.5</v>
      </c>
      <c r="I559" s="328">
        <v>3.6</v>
      </c>
      <c r="J559" s="327">
        <v>1720</v>
      </c>
      <c r="K559" s="328">
        <v>74.3</v>
      </c>
      <c r="L559" s="328">
        <v>3.7</v>
      </c>
      <c r="M559" s="329">
        <v>76</v>
      </c>
      <c r="N559" s="328">
        <v>3.7</v>
      </c>
      <c r="O559" s="330" t="str">
        <f t="shared" si="75"/>
        <v/>
      </c>
      <c r="P559" s="311" t="str">
        <f t="shared" si="76"/>
        <v/>
      </c>
      <c r="Q559" s="360" t="str">
        <f t="shared" si="77"/>
        <v/>
      </c>
      <c r="R559" s="330" t="str">
        <f t="shared" si="72"/>
        <v/>
      </c>
      <c r="S559" s="330" t="str">
        <f t="shared" si="73"/>
        <v/>
      </c>
      <c r="T559" s="330" t="str">
        <f t="shared" si="74"/>
        <v/>
      </c>
      <c r="U559" s="330" t="str">
        <f t="shared" si="78"/>
        <v/>
      </c>
      <c r="V559" s="332" t="str">
        <f t="shared" si="79"/>
        <v/>
      </c>
      <c r="W559" s="214" t="str">
        <f t="shared" si="80"/>
        <v/>
      </c>
    </row>
    <row r="560" spans="1:23" x14ac:dyDescent="0.3">
      <c r="A560" s="325" t="s">
        <v>432</v>
      </c>
      <c r="B560" s="326" t="s">
        <v>435</v>
      </c>
      <c r="C560" s="326">
        <v>4005</v>
      </c>
      <c r="D560" s="327">
        <v>3931</v>
      </c>
      <c r="E560" s="326">
        <v>3119</v>
      </c>
      <c r="F560" s="328">
        <v>77.900000000000006</v>
      </c>
      <c r="G560" s="328">
        <v>2.7</v>
      </c>
      <c r="H560" s="328">
        <v>79.3</v>
      </c>
      <c r="I560" s="328">
        <v>2.7</v>
      </c>
      <c r="J560" s="327">
        <v>3008</v>
      </c>
      <c r="K560" s="328">
        <v>75.099999999999994</v>
      </c>
      <c r="L560" s="328">
        <v>2.8</v>
      </c>
      <c r="M560" s="329">
        <v>76.5</v>
      </c>
      <c r="N560" s="328">
        <v>2.8</v>
      </c>
      <c r="O560" s="330" t="str">
        <f t="shared" si="75"/>
        <v/>
      </c>
      <c r="P560" s="311" t="str">
        <f t="shared" si="76"/>
        <v/>
      </c>
      <c r="Q560" s="360" t="str">
        <f t="shared" si="77"/>
        <v/>
      </c>
      <c r="R560" s="330" t="str">
        <f t="shared" si="72"/>
        <v/>
      </c>
      <c r="S560" s="330" t="str">
        <f t="shared" si="73"/>
        <v/>
      </c>
      <c r="T560" s="330" t="str">
        <f t="shared" si="74"/>
        <v/>
      </c>
      <c r="U560" s="330" t="str">
        <f t="shared" si="78"/>
        <v/>
      </c>
      <c r="V560" s="332" t="str">
        <f t="shared" si="79"/>
        <v/>
      </c>
      <c r="W560" s="214" t="str">
        <f t="shared" si="80"/>
        <v/>
      </c>
    </row>
    <row r="561" spans="1:23" x14ac:dyDescent="0.3">
      <c r="A561" s="325" t="s">
        <v>432</v>
      </c>
      <c r="B561" s="326" t="s">
        <v>436</v>
      </c>
      <c r="C561" s="326">
        <v>3776</v>
      </c>
      <c r="D561" s="327">
        <v>3772</v>
      </c>
      <c r="E561" s="326">
        <v>3020</v>
      </c>
      <c r="F561" s="328">
        <v>80</v>
      </c>
      <c r="G561" s="328">
        <v>2.7</v>
      </c>
      <c r="H561" s="328">
        <v>80.099999999999994</v>
      </c>
      <c r="I561" s="328">
        <v>2.7</v>
      </c>
      <c r="J561" s="327">
        <v>2914</v>
      </c>
      <c r="K561" s="328">
        <v>77.2</v>
      </c>
      <c r="L561" s="328">
        <v>2.8</v>
      </c>
      <c r="M561" s="329">
        <v>77.2</v>
      </c>
      <c r="N561" s="328">
        <v>2.8</v>
      </c>
      <c r="O561" s="330" t="str">
        <f t="shared" si="75"/>
        <v/>
      </c>
      <c r="P561" s="311" t="str">
        <f t="shared" si="76"/>
        <v/>
      </c>
      <c r="Q561" s="360" t="str">
        <f t="shared" si="77"/>
        <v/>
      </c>
      <c r="R561" s="330" t="str">
        <f t="shared" si="72"/>
        <v/>
      </c>
      <c r="S561" s="330" t="str">
        <f t="shared" si="73"/>
        <v/>
      </c>
      <c r="T561" s="330" t="str">
        <f t="shared" si="74"/>
        <v/>
      </c>
      <c r="U561" s="330" t="str">
        <f t="shared" si="78"/>
        <v/>
      </c>
      <c r="V561" s="332" t="str">
        <f t="shared" si="79"/>
        <v/>
      </c>
      <c r="W561" s="214" t="str">
        <f t="shared" si="80"/>
        <v/>
      </c>
    </row>
    <row r="562" spans="1:23" x14ac:dyDescent="0.3">
      <c r="A562" s="325" t="s">
        <v>432</v>
      </c>
      <c r="B562" s="326" t="s">
        <v>437</v>
      </c>
      <c r="C562" s="326">
        <v>263</v>
      </c>
      <c r="D562" s="327">
        <v>263</v>
      </c>
      <c r="E562" s="326">
        <v>126</v>
      </c>
      <c r="F562" s="328">
        <v>47.7</v>
      </c>
      <c r="G562" s="328">
        <v>12.1</v>
      </c>
      <c r="H562" s="328">
        <v>47.7</v>
      </c>
      <c r="I562" s="328">
        <v>12.1</v>
      </c>
      <c r="J562" s="327">
        <v>114</v>
      </c>
      <c r="K562" s="328">
        <v>43.5</v>
      </c>
      <c r="L562" s="328">
        <v>12</v>
      </c>
      <c r="M562" s="329">
        <v>43.5</v>
      </c>
      <c r="N562" s="328">
        <v>12</v>
      </c>
      <c r="O562" s="330" t="str">
        <f t="shared" si="75"/>
        <v/>
      </c>
      <c r="P562" s="311" t="str">
        <f t="shared" si="76"/>
        <v/>
      </c>
      <c r="Q562" s="360" t="str">
        <f t="shared" si="77"/>
        <v/>
      </c>
      <c r="R562" s="330" t="str">
        <f t="shared" si="72"/>
        <v/>
      </c>
      <c r="S562" s="330" t="str">
        <f t="shared" si="73"/>
        <v/>
      </c>
      <c r="T562" s="330" t="str">
        <f t="shared" si="74"/>
        <v/>
      </c>
      <c r="U562" s="330" t="str">
        <f t="shared" si="78"/>
        <v/>
      </c>
      <c r="V562" s="332" t="str">
        <f t="shared" si="79"/>
        <v/>
      </c>
      <c r="W562" s="214" t="str">
        <f t="shared" si="80"/>
        <v/>
      </c>
    </row>
    <row r="563" spans="1:23" x14ac:dyDescent="0.3">
      <c r="A563" s="325" t="s">
        <v>432</v>
      </c>
      <c r="B563" s="326" t="s">
        <v>438</v>
      </c>
      <c r="C563" s="326">
        <v>117</v>
      </c>
      <c r="D563" s="327">
        <v>73</v>
      </c>
      <c r="E563" s="326">
        <v>44</v>
      </c>
      <c r="F563" s="333" t="s">
        <v>444</v>
      </c>
      <c r="G563" s="333" t="s">
        <v>444</v>
      </c>
      <c r="H563" s="333" t="s">
        <v>444</v>
      </c>
      <c r="I563" s="333" t="s">
        <v>444</v>
      </c>
      <c r="J563" s="327">
        <v>44</v>
      </c>
      <c r="K563" s="333" t="s">
        <v>444</v>
      </c>
      <c r="L563" s="333" t="s">
        <v>444</v>
      </c>
      <c r="M563" s="334" t="s">
        <v>444</v>
      </c>
      <c r="N563" s="333" t="s">
        <v>444</v>
      </c>
      <c r="O563" s="330" t="str">
        <f t="shared" si="75"/>
        <v/>
      </c>
      <c r="P563" s="311" t="str">
        <f t="shared" si="76"/>
        <v/>
      </c>
      <c r="Q563" s="360" t="str">
        <f t="shared" si="77"/>
        <v/>
      </c>
      <c r="R563" s="330" t="str">
        <f t="shared" si="72"/>
        <v/>
      </c>
      <c r="S563" s="330" t="str">
        <f t="shared" si="73"/>
        <v/>
      </c>
      <c r="T563" s="330" t="str">
        <f t="shared" si="74"/>
        <v/>
      </c>
      <c r="U563" s="330" t="str">
        <f t="shared" si="78"/>
        <v/>
      </c>
      <c r="V563" s="332" t="str">
        <f t="shared" si="79"/>
        <v/>
      </c>
      <c r="W563" s="214" t="str">
        <f t="shared" si="80"/>
        <v/>
      </c>
    </row>
    <row r="564" spans="1:23" x14ac:dyDescent="0.3">
      <c r="A564" s="325" t="s">
        <v>432</v>
      </c>
      <c r="B564" s="326" t="s">
        <v>439</v>
      </c>
      <c r="C564" s="326">
        <v>242</v>
      </c>
      <c r="D564" s="327">
        <v>173</v>
      </c>
      <c r="E564" s="326">
        <v>105</v>
      </c>
      <c r="F564" s="328">
        <v>43.5</v>
      </c>
      <c r="G564" s="328">
        <v>13.7</v>
      </c>
      <c r="H564" s="328">
        <v>61</v>
      </c>
      <c r="I564" s="328">
        <v>16</v>
      </c>
      <c r="J564" s="327">
        <v>101</v>
      </c>
      <c r="K564" s="328">
        <v>41.7</v>
      </c>
      <c r="L564" s="328">
        <v>13.7</v>
      </c>
      <c r="M564" s="329">
        <v>58.4</v>
      </c>
      <c r="N564" s="328">
        <v>16.2</v>
      </c>
      <c r="O564" s="330" t="str">
        <f t="shared" si="75"/>
        <v/>
      </c>
      <c r="P564" s="311" t="str">
        <f t="shared" si="76"/>
        <v/>
      </c>
      <c r="Q564" s="360" t="str">
        <f t="shared" si="77"/>
        <v/>
      </c>
      <c r="R564" s="330" t="str">
        <f t="shared" si="72"/>
        <v/>
      </c>
      <c r="S564" s="330" t="str">
        <f t="shared" si="73"/>
        <v/>
      </c>
      <c r="T564" s="330" t="str">
        <f t="shared" si="74"/>
        <v/>
      </c>
      <c r="U564" s="330" t="str">
        <f t="shared" si="78"/>
        <v/>
      </c>
      <c r="V564" s="332" t="str">
        <f t="shared" si="79"/>
        <v/>
      </c>
      <c r="W564" s="214" t="str">
        <f t="shared" si="80"/>
        <v/>
      </c>
    </row>
    <row r="565" spans="1:23" x14ac:dyDescent="0.3">
      <c r="A565" s="325" t="s">
        <v>432</v>
      </c>
      <c r="B565" s="326" t="s">
        <v>440</v>
      </c>
      <c r="C565" s="326">
        <v>4113</v>
      </c>
      <c r="D565" s="327">
        <v>4040</v>
      </c>
      <c r="E565" s="326">
        <v>3192</v>
      </c>
      <c r="F565" s="328">
        <v>77.599999999999994</v>
      </c>
      <c r="G565" s="328">
        <v>2.7</v>
      </c>
      <c r="H565" s="328">
        <v>79</v>
      </c>
      <c r="I565" s="328">
        <v>2.6</v>
      </c>
      <c r="J565" s="327">
        <v>3081</v>
      </c>
      <c r="K565" s="328">
        <v>74.900000000000006</v>
      </c>
      <c r="L565" s="328">
        <v>2.8</v>
      </c>
      <c r="M565" s="329">
        <v>76.3</v>
      </c>
      <c r="N565" s="328">
        <v>2.8</v>
      </c>
      <c r="O565" s="330" t="str">
        <f t="shared" si="75"/>
        <v/>
      </c>
      <c r="P565" s="311" t="str">
        <f t="shared" si="76"/>
        <v/>
      </c>
      <c r="Q565" s="360" t="str">
        <f t="shared" si="77"/>
        <v/>
      </c>
      <c r="R565" s="330" t="str">
        <f t="shared" si="72"/>
        <v/>
      </c>
      <c r="S565" s="330" t="str">
        <f t="shared" si="73"/>
        <v/>
      </c>
      <c r="T565" s="330" t="str">
        <f t="shared" si="74"/>
        <v/>
      </c>
      <c r="U565" s="330" t="str">
        <f t="shared" si="78"/>
        <v/>
      </c>
      <c r="V565" s="332" t="str">
        <f t="shared" si="79"/>
        <v/>
      </c>
      <c r="W565" s="214" t="str">
        <f t="shared" si="80"/>
        <v/>
      </c>
    </row>
    <row r="566" spans="1:23" x14ac:dyDescent="0.3">
      <c r="A566" s="325" t="s">
        <v>432</v>
      </c>
      <c r="B566" s="326" t="s">
        <v>441</v>
      </c>
      <c r="C566" s="326">
        <v>318</v>
      </c>
      <c r="D566" s="327">
        <v>318</v>
      </c>
      <c r="E566" s="326">
        <v>152</v>
      </c>
      <c r="F566" s="328">
        <v>47.8</v>
      </c>
      <c r="G566" s="328">
        <v>11</v>
      </c>
      <c r="H566" s="328">
        <v>47.8</v>
      </c>
      <c r="I566" s="328">
        <v>11</v>
      </c>
      <c r="J566" s="327">
        <v>141</v>
      </c>
      <c r="K566" s="328">
        <v>44.3</v>
      </c>
      <c r="L566" s="328">
        <v>11</v>
      </c>
      <c r="M566" s="329">
        <v>44.3</v>
      </c>
      <c r="N566" s="328">
        <v>11</v>
      </c>
      <c r="O566" s="330" t="str">
        <f t="shared" si="75"/>
        <v/>
      </c>
      <c r="P566" s="311" t="str">
        <f t="shared" si="76"/>
        <v/>
      </c>
      <c r="Q566" s="360" t="str">
        <f t="shared" si="77"/>
        <v/>
      </c>
      <c r="R566" s="330" t="str">
        <f t="shared" si="72"/>
        <v/>
      </c>
      <c r="S566" s="330" t="str">
        <f t="shared" si="73"/>
        <v/>
      </c>
      <c r="T566" s="330" t="str">
        <f t="shared" si="74"/>
        <v/>
      </c>
      <c r="U566" s="330" t="str">
        <f t="shared" si="78"/>
        <v/>
      </c>
      <c r="V566" s="332" t="str">
        <f t="shared" si="79"/>
        <v/>
      </c>
      <c r="W566" s="214" t="str">
        <f t="shared" si="80"/>
        <v/>
      </c>
    </row>
    <row r="567" spans="1:23" x14ac:dyDescent="0.3">
      <c r="A567" s="325" t="s">
        <v>432</v>
      </c>
      <c r="B567" s="326" t="s">
        <v>442</v>
      </c>
      <c r="C567" s="326">
        <v>138</v>
      </c>
      <c r="D567" s="327">
        <v>94</v>
      </c>
      <c r="E567" s="326">
        <v>59</v>
      </c>
      <c r="F567" s="328">
        <v>42.4</v>
      </c>
      <c r="G567" s="328">
        <v>17.100000000000001</v>
      </c>
      <c r="H567" s="328">
        <v>62</v>
      </c>
      <c r="I567" s="328">
        <v>20.3</v>
      </c>
      <c r="J567" s="327">
        <v>59</v>
      </c>
      <c r="K567" s="328">
        <v>42.4</v>
      </c>
      <c r="L567" s="328">
        <v>17.100000000000001</v>
      </c>
      <c r="M567" s="329">
        <v>62</v>
      </c>
      <c r="N567" s="328">
        <v>20.3</v>
      </c>
      <c r="O567" s="330" t="str">
        <f t="shared" si="75"/>
        <v/>
      </c>
      <c r="P567" s="311" t="str">
        <f t="shared" si="76"/>
        <v/>
      </c>
      <c r="Q567" s="360" t="str">
        <f t="shared" si="77"/>
        <v/>
      </c>
      <c r="R567" s="330" t="str">
        <f t="shared" si="72"/>
        <v/>
      </c>
      <c r="S567" s="330" t="str">
        <f t="shared" si="73"/>
        <v/>
      </c>
      <c r="T567" s="330" t="str">
        <f t="shared" si="74"/>
        <v/>
      </c>
      <c r="U567" s="330" t="str">
        <f t="shared" si="78"/>
        <v/>
      </c>
      <c r="V567" s="332" t="str">
        <f t="shared" si="79"/>
        <v/>
      </c>
      <c r="W567" s="214" t="str">
        <f t="shared" si="80"/>
        <v/>
      </c>
    </row>
    <row r="568" spans="1:23" x14ac:dyDescent="0.3">
      <c r="A568" s="325" t="s">
        <v>496</v>
      </c>
      <c r="B568" s="326" t="s">
        <v>431</v>
      </c>
      <c r="C568" s="326">
        <v>436</v>
      </c>
      <c r="D568" s="327">
        <v>427</v>
      </c>
      <c r="E568" s="326">
        <v>296</v>
      </c>
      <c r="F568" s="328">
        <v>67.900000000000006</v>
      </c>
      <c r="G568" s="328">
        <v>3.4</v>
      </c>
      <c r="H568" s="328">
        <v>69.3</v>
      </c>
      <c r="I568" s="328">
        <v>3.4</v>
      </c>
      <c r="J568" s="327">
        <v>280</v>
      </c>
      <c r="K568" s="328">
        <v>64.099999999999994</v>
      </c>
      <c r="L568" s="328">
        <v>3.5</v>
      </c>
      <c r="M568" s="329">
        <v>65.5</v>
      </c>
      <c r="N568" s="328">
        <v>3.5</v>
      </c>
      <c r="O568" s="330">
        <f t="shared" si="75"/>
        <v>66.8</v>
      </c>
      <c r="P568" s="311">
        <f t="shared" si="76"/>
        <v>0.56862745098039214</v>
      </c>
      <c r="Q568" s="360">
        <f t="shared" si="77"/>
        <v>0.85123869907244332</v>
      </c>
      <c r="R568" s="330" t="str">
        <f t="shared" si="72"/>
        <v>B</v>
      </c>
      <c r="S568" s="330" t="str">
        <f t="shared" si="73"/>
        <v>B</v>
      </c>
      <c r="T568" s="330" t="str">
        <f t="shared" si="74"/>
        <v>B</v>
      </c>
      <c r="U568" s="330" t="str">
        <f t="shared" si="78"/>
        <v>B</v>
      </c>
      <c r="V568" s="332">
        <f t="shared" si="79"/>
        <v>9.9372549019607903E-2</v>
      </c>
      <c r="W568" s="214" t="str">
        <f t="shared" si="80"/>
        <v>Wyoming</v>
      </c>
    </row>
    <row r="569" spans="1:23" x14ac:dyDescent="0.3">
      <c r="A569" s="325" t="s">
        <v>432</v>
      </c>
      <c r="B569" s="326" t="s">
        <v>433</v>
      </c>
      <c r="C569" s="326">
        <v>217</v>
      </c>
      <c r="D569" s="327">
        <v>212</v>
      </c>
      <c r="E569" s="326">
        <v>141</v>
      </c>
      <c r="F569" s="328">
        <v>65</v>
      </c>
      <c r="G569" s="328">
        <v>5</v>
      </c>
      <c r="H569" s="328">
        <v>66.5</v>
      </c>
      <c r="I569" s="328">
        <v>5</v>
      </c>
      <c r="J569" s="327">
        <v>132</v>
      </c>
      <c r="K569" s="328">
        <v>61.1</v>
      </c>
      <c r="L569" s="328">
        <v>5.0999999999999996</v>
      </c>
      <c r="M569" s="329">
        <v>62.5</v>
      </c>
      <c r="N569" s="328">
        <v>5.0999999999999996</v>
      </c>
      <c r="O569" s="330" t="str">
        <f t="shared" si="75"/>
        <v/>
      </c>
      <c r="P569" s="311" t="str">
        <f t="shared" si="76"/>
        <v/>
      </c>
      <c r="Q569" s="360" t="str">
        <f t="shared" si="77"/>
        <v/>
      </c>
      <c r="R569" s="330" t="str">
        <f t="shared" si="72"/>
        <v/>
      </c>
      <c r="S569" s="330" t="str">
        <f t="shared" si="73"/>
        <v/>
      </c>
      <c r="T569" s="330" t="str">
        <f t="shared" si="74"/>
        <v/>
      </c>
      <c r="U569" s="330" t="str">
        <f t="shared" si="78"/>
        <v/>
      </c>
      <c r="V569" s="332" t="str">
        <f t="shared" si="79"/>
        <v/>
      </c>
      <c r="W569" s="214" t="str">
        <f t="shared" si="80"/>
        <v/>
      </c>
    </row>
    <row r="570" spans="1:23" x14ac:dyDescent="0.3">
      <c r="A570" s="325" t="s">
        <v>432</v>
      </c>
      <c r="B570" s="326" t="s">
        <v>434</v>
      </c>
      <c r="C570" s="326">
        <v>219</v>
      </c>
      <c r="D570" s="327">
        <v>215</v>
      </c>
      <c r="E570" s="326">
        <v>155</v>
      </c>
      <c r="F570" s="328">
        <v>70.8</v>
      </c>
      <c r="G570" s="328">
        <v>4.7</v>
      </c>
      <c r="H570" s="328">
        <v>72.099999999999994</v>
      </c>
      <c r="I570" s="328">
        <v>4.7</v>
      </c>
      <c r="J570" s="327">
        <v>147</v>
      </c>
      <c r="K570" s="328">
        <v>67.2</v>
      </c>
      <c r="L570" s="328">
        <v>4.9000000000000004</v>
      </c>
      <c r="M570" s="329">
        <v>68.400000000000006</v>
      </c>
      <c r="N570" s="328">
        <v>4.8</v>
      </c>
      <c r="O570" s="330" t="str">
        <f t="shared" si="75"/>
        <v/>
      </c>
      <c r="P570" s="311" t="str">
        <f t="shared" si="76"/>
        <v/>
      </c>
      <c r="Q570" s="360" t="str">
        <f t="shared" si="77"/>
        <v/>
      </c>
      <c r="R570" s="330" t="str">
        <f t="shared" si="72"/>
        <v/>
      </c>
      <c r="S570" s="330" t="str">
        <f t="shared" si="73"/>
        <v/>
      </c>
      <c r="T570" s="330" t="str">
        <f t="shared" si="74"/>
        <v/>
      </c>
      <c r="U570" s="330" t="str">
        <f t="shared" si="78"/>
        <v/>
      </c>
      <c r="V570" s="332" t="str">
        <f t="shared" si="79"/>
        <v/>
      </c>
      <c r="W570" s="214" t="str">
        <f t="shared" si="80"/>
        <v/>
      </c>
    </row>
    <row r="571" spans="1:23" x14ac:dyDescent="0.3">
      <c r="A571" s="325" t="s">
        <v>432</v>
      </c>
      <c r="B571" s="326" t="s">
        <v>435</v>
      </c>
      <c r="C571" s="326">
        <v>410</v>
      </c>
      <c r="D571" s="327">
        <v>405</v>
      </c>
      <c r="E571" s="326">
        <v>280</v>
      </c>
      <c r="F571" s="328">
        <v>68.3</v>
      </c>
      <c r="G571" s="328">
        <v>3.5</v>
      </c>
      <c r="H571" s="328">
        <v>69.2</v>
      </c>
      <c r="I571" s="328">
        <v>3.5</v>
      </c>
      <c r="J571" s="327">
        <v>265</v>
      </c>
      <c r="K571" s="328">
        <v>64.5</v>
      </c>
      <c r="L571" s="328">
        <v>3.6</v>
      </c>
      <c r="M571" s="329">
        <v>65.400000000000006</v>
      </c>
      <c r="N571" s="328">
        <v>3.6</v>
      </c>
      <c r="O571" s="330" t="str">
        <f t="shared" si="75"/>
        <v/>
      </c>
      <c r="P571" s="311" t="str">
        <f t="shared" si="76"/>
        <v/>
      </c>
      <c r="Q571" s="360" t="str">
        <f t="shared" si="77"/>
        <v/>
      </c>
      <c r="R571" s="330" t="str">
        <f t="shared" si="72"/>
        <v/>
      </c>
      <c r="S571" s="330" t="str">
        <f t="shared" si="73"/>
        <v/>
      </c>
      <c r="T571" s="330" t="str">
        <f t="shared" si="74"/>
        <v/>
      </c>
      <c r="U571" s="330" t="str">
        <f t="shared" si="78"/>
        <v/>
      </c>
      <c r="V571" s="332" t="str">
        <f t="shared" si="79"/>
        <v/>
      </c>
      <c r="W571" s="214" t="str">
        <f t="shared" si="80"/>
        <v/>
      </c>
    </row>
    <row r="572" spans="1:23" x14ac:dyDescent="0.3">
      <c r="A572" s="325" t="s">
        <v>432</v>
      </c>
      <c r="B572" s="326" t="s">
        <v>436</v>
      </c>
      <c r="C572" s="326">
        <v>379</v>
      </c>
      <c r="D572" s="327">
        <v>376</v>
      </c>
      <c r="E572" s="326">
        <v>265</v>
      </c>
      <c r="F572" s="328">
        <v>70</v>
      </c>
      <c r="G572" s="328">
        <v>3.6</v>
      </c>
      <c r="H572" s="328">
        <v>70.599999999999994</v>
      </c>
      <c r="I572" s="328">
        <v>3.6</v>
      </c>
      <c r="J572" s="327">
        <v>251</v>
      </c>
      <c r="K572" s="328">
        <v>66.2</v>
      </c>
      <c r="L572" s="328">
        <v>3.7</v>
      </c>
      <c r="M572" s="329">
        <v>66.8</v>
      </c>
      <c r="N572" s="328">
        <v>3.7</v>
      </c>
      <c r="O572" s="330" t="str">
        <f t="shared" si="75"/>
        <v/>
      </c>
      <c r="P572" s="311" t="str">
        <f t="shared" si="76"/>
        <v/>
      </c>
      <c r="Q572" s="360" t="str">
        <f t="shared" si="77"/>
        <v/>
      </c>
      <c r="R572" s="330" t="str">
        <f t="shared" si="72"/>
        <v/>
      </c>
      <c r="S572" s="330" t="str">
        <f t="shared" si="73"/>
        <v/>
      </c>
      <c r="T572" s="330" t="str">
        <f t="shared" si="74"/>
        <v/>
      </c>
      <c r="U572" s="330" t="str">
        <f t="shared" si="78"/>
        <v/>
      </c>
      <c r="V572" s="332" t="str">
        <f t="shared" si="79"/>
        <v/>
      </c>
      <c r="W572" s="214" t="str">
        <f t="shared" si="80"/>
        <v/>
      </c>
    </row>
    <row r="573" spans="1:23" x14ac:dyDescent="0.3">
      <c r="A573" s="325" t="s">
        <v>432</v>
      </c>
      <c r="B573" s="326" t="s">
        <v>437</v>
      </c>
      <c r="C573" s="326">
        <v>2</v>
      </c>
      <c r="D573" s="327">
        <v>2</v>
      </c>
      <c r="E573" s="326">
        <v>1</v>
      </c>
      <c r="F573" s="333" t="s">
        <v>444</v>
      </c>
      <c r="G573" s="333" t="s">
        <v>444</v>
      </c>
      <c r="H573" s="333" t="s">
        <v>444</v>
      </c>
      <c r="I573" s="333" t="s">
        <v>444</v>
      </c>
      <c r="J573" s="327">
        <v>1</v>
      </c>
      <c r="K573" s="333" t="s">
        <v>444</v>
      </c>
      <c r="L573" s="333" t="s">
        <v>444</v>
      </c>
      <c r="M573" s="334" t="s">
        <v>444</v>
      </c>
      <c r="N573" s="333" t="s">
        <v>444</v>
      </c>
      <c r="O573" s="330" t="str">
        <f t="shared" si="75"/>
        <v/>
      </c>
      <c r="P573" s="311" t="str">
        <f t="shared" si="76"/>
        <v/>
      </c>
      <c r="Q573" s="360" t="str">
        <f t="shared" si="77"/>
        <v/>
      </c>
      <c r="R573" s="330" t="str">
        <f t="shared" si="72"/>
        <v/>
      </c>
      <c r="S573" s="330" t="str">
        <f t="shared" si="73"/>
        <v/>
      </c>
      <c r="T573" s="330" t="str">
        <f t="shared" si="74"/>
        <v/>
      </c>
      <c r="U573" s="330" t="str">
        <f t="shared" si="78"/>
        <v/>
      </c>
      <c r="V573" s="332" t="str">
        <f t="shared" si="79"/>
        <v/>
      </c>
      <c r="W573" s="214" t="str">
        <f t="shared" si="80"/>
        <v/>
      </c>
    </row>
    <row r="574" spans="1:23" x14ac:dyDescent="0.3">
      <c r="A574" s="325" t="s">
        <v>432</v>
      </c>
      <c r="B574" s="326" t="s">
        <v>438</v>
      </c>
      <c r="C574" s="326">
        <v>2</v>
      </c>
      <c r="D574" s="327" t="s">
        <v>469</v>
      </c>
      <c r="E574" s="326" t="s">
        <v>469</v>
      </c>
      <c r="F574" s="333" t="s">
        <v>444</v>
      </c>
      <c r="G574" s="333" t="s">
        <v>444</v>
      </c>
      <c r="H574" s="333" t="s">
        <v>444</v>
      </c>
      <c r="I574" s="333" t="s">
        <v>444</v>
      </c>
      <c r="J574" s="327" t="s">
        <v>469</v>
      </c>
      <c r="K574" s="333" t="s">
        <v>444</v>
      </c>
      <c r="L574" s="333" t="s">
        <v>444</v>
      </c>
      <c r="M574" s="334" t="s">
        <v>444</v>
      </c>
      <c r="N574" s="333" t="s">
        <v>444</v>
      </c>
      <c r="O574" s="330" t="str">
        <f t="shared" si="75"/>
        <v/>
      </c>
      <c r="P574" s="311" t="str">
        <f t="shared" si="76"/>
        <v/>
      </c>
      <c r="Q574" s="360" t="str">
        <f t="shared" si="77"/>
        <v/>
      </c>
      <c r="R574" s="330" t="str">
        <f t="shared" si="72"/>
        <v/>
      </c>
      <c r="S574" s="330" t="str">
        <f t="shared" si="73"/>
        <v/>
      </c>
      <c r="T574" s="330" t="str">
        <f t="shared" si="74"/>
        <v/>
      </c>
      <c r="U574" s="330" t="str">
        <f t="shared" si="78"/>
        <v/>
      </c>
      <c r="V574" s="332" t="str">
        <f t="shared" si="79"/>
        <v/>
      </c>
      <c r="W574" s="214" t="str">
        <f t="shared" si="80"/>
        <v/>
      </c>
    </row>
    <row r="575" spans="1:23" x14ac:dyDescent="0.3">
      <c r="A575" s="325" t="s">
        <v>432</v>
      </c>
      <c r="B575" s="326" t="s">
        <v>439</v>
      </c>
      <c r="C575" s="326">
        <v>40</v>
      </c>
      <c r="D575" s="327">
        <v>38</v>
      </c>
      <c r="E575" s="326">
        <v>23</v>
      </c>
      <c r="F575" s="333" t="s">
        <v>444</v>
      </c>
      <c r="G575" s="333" t="s">
        <v>444</v>
      </c>
      <c r="H575" s="333" t="s">
        <v>444</v>
      </c>
      <c r="I575" s="333" t="s">
        <v>444</v>
      </c>
      <c r="J575" s="327">
        <v>21</v>
      </c>
      <c r="K575" s="333" t="s">
        <v>444</v>
      </c>
      <c r="L575" s="333" t="s">
        <v>444</v>
      </c>
      <c r="M575" s="334" t="s">
        <v>444</v>
      </c>
      <c r="N575" s="333" t="s">
        <v>444</v>
      </c>
      <c r="O575" s="330" t="str">
        <f t="shared" si="75"/>
        <v/>
      </c>
      <c r="P575" s="311" t="str">
        <f t="shared" si="76"/>
        <v/>
      </c>
      <c r="Q575" s="360" t="str">
        <f t="shared" si="77"/>
        <v/>
      </c>
      <c r="R575" s="330" t="str">
        <f t="shared" si="72"/>
        <v/>
      </c>
      <c r="S575" s="330" t="str">
        <f t="shared" si="73"/>
        <v/>
      </c>
      <c r="T575" s="330" t="str">
        <f t="shared" si="74"/>
        <v/>
      </c>
      <c r="U575" s="330" t="str">
        <f t="shared" si="78"/>
        <v/>
      </c>
      <c r="V575" s="332" t="str">
        <f t="shared" si="79"/>
        <v/>
      </c>
      <c r="W575" s="214" t="str">
        <f t="shared" si="80"/>
        <v/>
      </c>
    </row>
    <row r="576" spans="1:23" x14ac:dyDescent="0.3">
      <c r="A576" s="325" t="s">
        <v>432</v>
      </c>
      <c r="B576" s="326" t="s">
        <v>440</v>
      </c>
      <c r="C576" s="326">
        <v>422</v>
      </c>
      <c r="D576" s="327">
        <v>416</v>
      </c>
      <c r="E576" s="326">
        <v>290</v>
      </c>
      <c r="F576" s="328">
        <v>68.599999999999994</v>
      </c>
      <c r="G576" s="328">
        <v>3.5</v>
      </c>
      <c r="H576" s="328">
        <v>69.599999999999994</v>
      </c>
      <c r="I576" s="328">
        <v>3.5</v>
      </c>
      <c r="J576" s="327">
        <v>273</v>
      </c>
      <c r="K576" s="328">
        <v>64.7</v>
      </c>
      <c r="L576" s="328">
        <v>3.6</v>
      </c>
      <c r="M576" s="329">
        <v>65.7</v>
      </c>
      <c r="N576" s="328">
        <v>3.6</v>
      </c>
      <c r="O576" s="330" t="str">
        <f t="shared" si="75"/>
        <v/>
      </c>
      <c r="P576" s="311" t="str">
        <f t="shared" si="76"/>
        <v/>
      </c>
      <c r="Q576" s="360" t="str">
        <f t="shared" si="77"/>
        <v/>
      </c>
      <c r="R576" s="330" t="str">
        <f t="shared" si="72"/>
        <v/>
      </c>
      <c r="S576" s="330" t="str">
        <f t="shared" si="73"/>
        <v/>
      </c>
      <c r="T576" s="330" t="str">
        <f t="shared" si="74"/>
        <v/>
      </c>
      <c r="U576" s="330" t="str">
        <f t="shared" si="78"/>
        <v/>
      </c>
      <c r="V576" s="332" t="str">
        <f t="shared" si="79"/>
        <v/>
      </c>
      <c r="W576" s="214" t="str">
        <f t="shared" si="80"/>
        <v/>
      </c>
    </row>
    <row r="577" spans="1:23" x14ac:dyDescent="0.3">
      <c r="A577" s="325" t="s">
        <v>432</v>
      </c>
      <c r="B577" s="326" t="s">
        <v>441</v>
      </c>
      <c r="C577" s="326">
        <v>4</v>
      </c>
      <c r="D577" s="327">
        <v>3</v>
      </c>
      <c r="E577" s="326">
        <v>3</v>
      </c>
      <c r="F577" s="333" t="s">
        <v>444</v>
      </c>
      <c r="G577" s="333" t="s">
        <v>444</v>
      </c>
      <c r="H577" s="333" t="s">
        <v>444</v>
      </c>
      <c r="I577" s="333" t="s">
        <v>444</v>
      </c>
      <c r="J577" s="327">
        <v>3</v>
      </c>
      <c r="K577" s="333" t="s">
        <v>444</v>
      </c>
      <c r="L577" s="333" t="s">
        <v>444</v>
      </c>
      <c r="M577" s="334" t="s">
        <v>444</v>
      </c>
      <c r="N577" s="333" t="s">
        <v>444</v>
      </c>
      <c r="O577" s="330" t="str">
        <f t="shared" si="75"/>
        <v/>
      </c>
      <c r="P577" s="311" t="str">
        <f t="shared" si="76"/>
        <v/>
      </c>
      <c r="Q577" s="360" t="str">
        <f t="shared" si="77"/>
        <v/>
      </c>
      <c r="R577" s="330" t="str">
        <f t="shared" si="72"/>
        <v/>
      </c>
      <c r="S577" s="330" t="str">
        <f t="shared" si="73"/>
        <v/>
      </c>
      <c r="T577" s="330" t="str">
        <f t="shared" si="74"/>
        <v/>
      </c>
      <c r="U577" s="330" t="str">
        <f t="shared" si="78"/>
        <v/>
      </c>
      <c r="V577" s="332" t="str">
        <f t="shared" si="79"/>
        <v/>
      </c>
      <c r="W577" s="214" t="str">
        <f t="shared" si="80"/>
        <v/>
      </c>
    </row>
    <row r="578" spans="1:23" x14ac:dyDescent="0.3">
      <c r="A578" s="325" t="s">
        <v>432</v>
      </c>
      <c r="B578" s="326" t="s">
        <v>442</v>
      </c>
      <c r="C578" s="326">
        <v>4</v>
      </c>
      <c r="D578" s="327">
        <v>2</v>
      </c>
      <c r="E578" s="326">
        <v>2</v>
      </c>
      <c r="F578" s="333" t="s">
        <v>444</v>
      </c>
      <c r="G578" s="333" t="s">
        <v>444</v>
      </c>
      <c r="H578" s="333" t="s">
        <v>444</v>
      </c>
      <c r="I578" s="333" t="s">
        <v>444</v>
      </c>
      <c r="J578" s="327">
        <v>2</v>
      </c>
      <c r="K578" s="333" t="s">
        <v>444</v>
      </c>
      <c r="L578" s="333" t="s">
        <v>444</v>
      </c>
      <c r="M578" s="334" t="s">
        <v>444</v>
      </c>
      <c r="N578" s="333" t="s">
        <v>444</v>
      </c>
      <c r="O578" s="330" t="str">
        <f t="shared" si="75"/>
        <v/>
      </c>
      <c r="P578" s="311" t="str">
        <f t="shared" si="76"/>
        <v/>
      </c>
      <c r="Q578" s="360" t="str">
        <f t="shared" si="77"/>
        <v/>
      </c>
      <c r="R578" s="330" t="str">
        <f t="shared" si="72"/>
        <v/>
      </c>
      <c r="S578" s="330" t="str">
        <f t="shared" si="73"/>
        <v/>
      </c>
      <c r="T578" s="330" t="str">
        <f t="shared" si="74"/>
        <v/>
      </c>
      <c r="U578" s="330" t="str">
        <f t="shared" si="78"/>
        <v/>
      </c>
      <c r="V578" s="332" t="str">
        <f t="shared" si="79"/>
        <v/>
      </c>
      <c r="W578" s="214" t="str">
        <f t="shared" si="80"/>
        <v/>
      </c>
    </row>
    <row r="580" spans="1:23" ht="16.2" x14ac:dyDescent="0.3">
      <c r="A580" s="335" t="s">
        <v>1894</v>
      </c>
      <c r="B580" s="143"/>
      <c r="C580" s="143"/>
      <c r="D580" s="336"/>
      <c r="E580" s="143"/>
      <c r="F580" s="143"/>
      <c r="G580" s="143"/>
      <c r="H580" s="143"/>
      <c r="I580" s="143"/>
      <c r="J580" s="336"/>
      <c r="K580" s="143"/>
      <c r="L580" s="143"/>
      <c r="M580" s="337"/>
      <c r="N580" s="143"/>
      <c r="O580" s="118"/>
      <c r="P580" s="118"/>
      <c r="Q580" s="362"/>
    </row>
    <row r="581" spans="1:23" x14ac:dyDescent="0.3">
      <c r="A581" s="576" t="s">
        <v>497</v>
      </c>
      <c r="B581" s="576"/>
      <c r="C581" s="576"/>
      <c r="D581" s="576"/>
      <c r="E581" s="576"/>
      <c r="F581" s="576"/>
      <c r="G581" s="576"/>
      <c r="H581" s="576"/>
      <c r="I581" s="576"/>
      <c r="J581" s="576"/>
      <c r="K581" s="576"/>
      <c r="L581" s="576"/>
      <c r="M581" s="576"/>
      <c r="N581" s="576"/>
      <c r="O581" s="118"/>
      <c r="P581" s="118"/>
      <c r="Q581" s="362"/>
    </row>
    <row r="582" spans="1:23" x14ac:dyDescent="0.3">
      <c r="A582" s="143" t="s">
        <v>498</v>
      </c>
      <c r="B582" s="143"/>
      <c r="C582" s="143"/>
      <c r="D582" s="336"/>
      <c r="E582" s="143"/>
      <c r="F582" s="143"/>
      <c r="G582" s="143"/>
      <c r="H582" s="143"/>
      <c r="I582" s="143"/>
      <c r="J582" s="336"/>
      <c r="K582" s="143"/>
      <c r="L582" s="143"/>
      <c r="M582" s="337"/>
      <c r="N582" s="143"/>
      <c r="O582" s="118"/>
      <c r="P582" s="118"/>
      <c r="Q582" s="362"/>
    </row>
    <row r="583" spans="1:23" x14ac:dyDescent="0.3">
      <c r="A583" s="143" t="s">
        <v>499</v>
      </c>
      <c r="B583" s="143"/>
      <c r="C583" s="143"/>
      <c r="D583" s="336"/>
      <c r="E583" s="143"/>
      <c r="F583" s="143"/>
      <c r="G583" s="143"/>
      <c r="H583" s="143"/>
      <c r="I583" s="143"/>
      <c r="J583" s="336"/>
      <c r="K583" s="143"/>
      <c r="L583" s="143"/>
      <c r="M583" s="337"/>
      <c r="N583" s="143"/>
      <c r="O583" s="118"/>
      <c r="P583" s="118"/>
      <c r="Q583" s="362"/>
    </row>
    <row r="584" spans="1:23" x14ac:dyDescent="0.3">
      <c r="A584" s="143" t="s">
        <v>500</v>
      </c>
      <c r="B584" s="143"/>
      <c r="C584" s="143"/>
      <c r="D584" s="336"/>
      <c r="E584" s="143"/>
      <c r="F584" s="143"/>
      <c r="G584" s="143"/>
      <c r="H584" s="143"/>
      <c r="I584" s="143"/>
      <c r="J584" s="336"/>
      <c r="K584" s="143"/>
      <c r="L584" s="143"/>
      <c r="M584" s="337"/>
      <c r="N584" s="143"/>
      <c r="O584" s="118"/>
      <c r="P584" s="118"/>
      <c r="Q584" s="362"/>
    </row>
    <row r="585" spans="1:23" x14ac:dyDescent="0.3">
      <c r="A585" s="143" t="s">
        <v>1895</v>
      </c>
      <c r="B585" s="143"/>
      <c r="C585" s="143"/>
      <c r="D585" s="336"/>
      <c r="E585" s="143"/>
      <c r="F585" s="143"/>
      <c r="G585" s="143"/>
      <c r="H585" s="143"/>
      <c r="I585" s="143"/>
      <c r="J585" s="336"/>
      <c r="K585" s="143"/>
      <c r="L585" s="143"/>
      <c r="M585" s="337"/>
      <c r="N585" s="143"/>
      <c r="O585" s="118"/>
      <c r="P585" s="118"/>
      <c r="Q585" s="362"/>
    </row>
    <row r="586" spans="1:23" x14ac:dyDescent="0.3">
      <c r="A586" s="143"/>
      <c r="B586" s="143"/>
      <c r="C586" s="143"/>
      <c r="D586" s="336"/>
      <c r="E586" s="143"/>
      <c r="F586" s="143"/>
      <c r="G586" s="143"/>
      <c r="H586" s="143"/>
      <c r="I586" s="143"/>
      <c r="J586" s="336"/>
      <c r="K586" s="143"/>
      <c r="L586" s="143"/>
      <c r="M586" s="337"/>
      <c r="N586" s="143"/>
      <c r="O586" s="118"/>
      <c r="P586" s="118"/>
      <c r="Q586" s="362"/>
    </row>
    <row r="587" spans="1:23" x14ac:dyDescent="0.3">
      <c r="A587" s="576" t="s">
        <v>1896</v>
      </c>
      <c r="B587" s="576"/>
      <c r="C587" s="576"/>
      <c r="D587" s="576"/>
      <c r="E587" s="576"/>
      <c r="F587" s="576"/>
      <c r="G587" s="576"/>
      <c r="H587" s="576"/>
      <c r="I587" s="576"/>
      <c r="J587" s="576"/>
      <c r="K587" s="576"/>
      <c r="L587" s="576"/>
      <c r="M587" s="576"/>
      <c r="N587" s="143"/>
      <c r="O587" s="118"/>
      <c r="P587" s="118"/>
      <c r="Q587" s="362"/>
    </row>
  </sheetData>
  <sortState xmlns:xlrd2="http://schemas.microsoft.com/office/spreadsheetml/2017/richdata2" ref="Y7:AI67">
    <sortCondition ref="AI7:AI67"/>
  </sortState>
  <mergeCells count="8">
    <mergeCell ref="A581:N581"/>
    <mergeCell ref="A587:M587"/>
    <mergeCell ref="A5:A6"/>
    <mergeCell ref="B5:B6"/>
    <mergeCell ref="C5:C6"/>
    <mergeCell ref="D5:D6"/>
    <mergeCell ref="E5:I5"/>
    <mergeCell ref="J5:N5"/>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A0B-9F50-45BE-9482-8AD00E42C552}">
  <sheetPr>
    <tabColor theme="5"/>
  </sheetPr>
  <dimension ref="A1:P53"/>
  <sheetViews>
    <sheetView workbookViewId="0">
      <pane ySplit="1" topLeftCell="A2" activePane="bottomLeft" state="frozen"/>
      <selection pane="bottomLeft" activeCell="F1" sqref="F1"/>
    </sheetView>
  </sheetViews>
  <sheetFormatPr defaultRowHeight="13.8" x14ac:dyDescent="0.3"/>
  <cols>
    <col min="1" max="1" width="19" customWidth="1"/>
    <col min="2" max="4" width="9" style="287"/>
    <col min="5" max="6" width="9" style="202"/>
    <col min="9" max="9" width="9" style="299"/>
    <col min="10" max="10" width="9" style="293"/>
  </cols>
  <sheetData>
    <row r="1" spans="1:16" s="288" customFormat="1" ht="69" x14ac:dyDescent="0.3">
      <c r="A1" s="107" t="s">
        <v>1842</v>
      </c>
      <c r="B1" s="289">
        <v>2000</v>
      </c>
      <c r="C1" s="289">
        <v>2004</v>
      </c>
      <c r="D1" s="289">
        <v>2008</v>
      </c>
      <c r="E1" s="294" t="s">
        <v>1835</v>
      </c>
      <c r="F1" s="296" t="s">
        <v>1843</v>
      </c>
      <c r="G1" s="114" t="s">
        <v>1834</v>
      </c>
      <c r="H1" s="114" t="s">
        <v>436</v>
      </c>
      <c r="I1" s="298" t="s">
        <v>428</v>
      </c>
      <c r="J1" s="292" t="s">
        <v>437</v>
      </c>
      <c r="K1" s="114" t="s">
        <v>441</v>
      </c>
      <c r="L1" s="114" t="s">
        <v>439</v>
      </c>
      <c r="M1" s="114" t="s">
        <v>438</v>
      </c>
      <c r="N1" s="114" t="s">
        <v>429</v>
      </c>
      <c r="O1" s="114" t="s">
        <v>188</v>
      </c>
      <c r="P1" s="107" t="s">
        <v>1836</v>
      </c>
    </row>
    <row r="2" spans="1:16" x14ac:dyDescent="0.3">
      <c r="A2" t="s">
        <v>232</v>
      </c>
      <c r="B2" s="287">
        <v>0.17199999999999999</v>
      </c>
      <c r="C2" s="287">
        <v>9.4E-2</v>
      </c>
      <c r="D2" s="287">
        <v>1.2E-2</v>
      </c>
      <c r="E2" s="295">
        <f>AVERAGE(B2:D2)</f>
        <v>9.2666666666666675E-2</v>
      </c>
      <c r="F2" s="297">
        <v>50.7</v>
      </c>
      <c r="G2" s="116">
        <v>2.7</v>
      </c>
      <c r="H2" s="116">
        <v>52.6</v>
      </c>
      <c r="I2" s="251">
        <v>0.46579719051799845</v>
      </c>
      <c r="J2" s="290">
        <v>49.5</v>
      </c>
      <c r="K2" s="116">
        <v>49.6</v>
      </c>
      <c r="L2" s="116">
        <v>29.1</v>
      </c>
      <c r="M2" s="116" t="s">
        <v>444</v>
      </c>
      <c r="N2" s="116">
        <v>6.0202809482001574E-2</v>
      </c>
      <c r="O2" s="116" t="s">
        <v>232</v>
      </c>
      <c r="P2" s="287">
        <f>100*I2/H2</f>
        <v>0.88554598957794373</v>
      </c>
    </row>
    <row r="3" spans="1:16" x14ac:dyDescent="0.3">
      <c r="A3" t="s">
        <v>395</v>
      </c>
      <c r="B3" s="287">
        <v>-5.3999999999999999E-2</v>
      </c>
      <c r="C3" s="287">
        <v>-6.3E-2</v>
      </c>
      <c r="D3" s="287">
        <v>-6.8000000000000005E-2</v>
      </c>
      <c r="E3" s="295">
        <f t="shared" ref="E3:E53" si="0">AVERAGE(B3:D3)</f>
        <v>-6.1666666666666668E-2</v>
      </c>
      <c r="F3" s="297">
        <v>52.8</v>
      </c>
      <c r="G3" s="116">
        <v>2.9</v>
      </c>
      <c r="H3" s="116">
        <v>60.3</v>
      </c>
      <c r="I3" s="251">
        <v>0.40366844919786093</v>
      </c>
      <c r="J3" s="290" t="s">
        <v>444</v>
      </c>
      <c r="K3" s="116" t="s">
        <v>444</v>
      </c>
      <c r="L3" s="116" t="s">
        <v>444</v>
      </c>
      <c r="M3" s="116" t="s">
        <v>444</v>
      </c>
      <c r="N3" s="116">
        <v>0.19933155080213905</v>
      </c>
      <c r="O3" s="116" t="s">
        <v>395</v>
      </c>
      <c r="P3" s="287">
        <f t="shared" ref="P3:P52" si="1">100*I3/H3</f>
        <v>0.66943358075930515</v>
      </c>
    </row>
    <row r="4" spans="1:16" x14ac:dyDescent="0.3">
      <c r="A4" t="s">
        <v>243</v>
      </c>
      <c r="B4" s="287">
        <v>7.2999999999999995E-2</v>
      </c>
      <c r="C4" s="287">
        <v>0.112</v>
      </c>
      <c r="D4" s="287">
        <v>8.8999999999999996E-2</v>
      </c>
      <c r="E4" s="295">
        <f t="shared" si="0"/>
        <v>9.1333333333333336E-2</v>
      </c>
      <c r="F4" s="297">
        <v>58.9</v>
      </c>
      <c r="G4" s="116">
        <v>2.4</v>
      </c>
      <c r="H4" s="116">
        <v>65.3</v>
      </c>
      <c r="I4" s="251">
        <v>0.47306619385342785</v>
      </c>
      <c r="J4" s="290">
        <v>47</v>
      </c>
      <c r="K4" s="116">
        <v>50.9</v>
      </c>
      <c r="L4" s="116">
        <v>48.8</v>
      </c>
      <c r="M4" s="116">
        <v>56.1</v>
      </c>
      <c r="N4" s="116">
        <v>0.17993380614657217</v>
      </c>
      <c r="O4" s="116" t="s">
        <v>243</v>
      </c>
      <c r="P4" s="287">
        <f t="shared" si="1"/>
        <v>0.72445052657492781</v>
      </c>
    </row>
    <row r="5" spans="1:16" x14ac:dyDescent="0.3">
      <c r="A5" t="s">
        <v>240</v>
      </c>
      <c r="B5" s="287">
        <v>1.4999999999999999E-2</v>
      </c>
      <c r="C5" s="287">
        <v>8.1000000000000003E-2</v>
      </c>
      <c r="D5" s="287">
        <v>5.0000000000000001E-3</v>
      </c>
      <c r="E5" s="295">
        <f t="shared" si="0"/>
        <v>3.3666666666666671E-2</v>
      </c>
      <c r="F5" s="297">
        <v>42.6</v>
      </c>
      <c r="G5" s="116">
        <v>2.8</v>
      </c>
      <c r="H5" s="116">
        <v>44</v>
      </c>
      <c r="I5" s="251">
        <v>0.37731950207468884</v>
      </c>
      <c r="J5" s="290">
        <v>41.6</v>
      </c>
      <c r="K5" s="116">
        <v>41.6</v>
      </c>
      <c r="L5" s="116">
        <v>20.8</v>
      </c>
      <c r="M5" s="116" t="s">
        <v>444</v>
      </c>
      <c r="N5" s="116">
        <v>6.2680497925311163E-2</v>
      </c>
      <c r="O5" s="116" t="s">
        <v>240</v>
      </c>
      <c r="P5" s="287">
        <f t="shared" si="1"/>
        <v>0.85754432289702009</v>
      </c>
    </row>
    <row r="6" spans="1:16" x14ac:dyDescent="0.3">
      <c r="A6" t="s">
        <v>246</v>
      </c>
      <c r="B6" s="287">
        <v>4.8000000000000001E-2</v>
      </c>
      <c r="C6" s="287">
        <v>3.1E-2</v>
      </c>
      <c r="D6" s="287">
        <v>0.02</v>
      </c>
      <c r="E6" s="295">
        <f t="shared" si="0"/>
        <v>3.3000000000000002E-2</v>
      </c>
      <c r="F6" s="297">
        <v>51.9</v>
      </c>
      <c r="G6" s="116">
        <v>1</v>
      </c>
      <c r="H6" s="116">
        <v>61.4</v>
      </c>
      <c r="I6" s="251">
        <v>0.44002417850480707</v>
      </c>
      <c r="J6" s="290">
        <v>50.6</v>
      </c>
      <c r="K6" s="116">
        <v>49.9</v>
      </c>
      <c r="L6" s="116">
        <v>43.3</v>
      </c>
      <c r="M6" s="116">
        <v>40.700000000000003</v>
      </c>
      <c r="N6" s="116">
        <v>0.17397582149519292</v>
      </c>
      <c r="O6" s="116" t="s">
        <v>246</v>
      </c>
      <c r="P6" s="287">
        <f t="shared" si="1"/>
        <v>0.71665175652248703</v>
      </c>
    </row>
    <row r="7" spans="1:16" x14ac:dyDescent="0.3">
      <c r="A7" t="s">
        <v>250</v>
      </c>
      <c r="B7" s="287">
        <v>-6.2E-2</v>
      </c>
      <c r="C7" s="287">
        <v>-1.4999999999999999E-2</v>
      </c>
      <c r="D7" s="287">
        <v>-3.9E-2</v>
      </c>
      <c r="E7" s="295">
        <f t="shared" si="0"/>
        <v>-3.8666666666666662E-2</v>
      </c>
      <c r="F7" s="297">
        <v>58.1</v>
      </c>
      <c r="G7" s="116">
        <v>2.6</v>
      </c>
      <c r="H7" s="116">
        <v>62.6</v>
      </c>
      <c r="I7" s="251">
        <v>0.42935683297180027</v>
      </c>
      <c r="J7" s="290">
        <v>30.3</v>
      </c>
      <c r="K7" s="116">
        <v>31</v>
      </c>
      <c r="L7" s="116">
        <v>43.9</v>
      </c>
      <c r="M7" s="116">
        <v>71.5</v>
      </c>
      <c r="N7" s="116">
        <v>0.19664316702819973</v>
      </c>
      <c r="O7" s="116" t="s">
        <v>250</v>
      </c>
      <c r="P7" s="287">
        <f t="shared" si="1"/>
        <v>0.68587353509872251</v>
      </c>
    </row>
    <row r="8" spans="1:16" x14ac:dyDescent="0.3">
      <c r="A8" t="s">
        <v>398</v>
      </c>
      <c r="B8" s="287">
        <v>-8.6999999999999994E-2</v>
      </c>
      <c r="C8" s="287">
        <v>-3.5000000000000003E-2</v>
      </c>
      <c r="D8" s="287">
        <v>-2.1999999999999999E-2</v>
      </c>
      <c r="E8" s="295">
        <f t="shared" si="0"/>
        <v>-4.7999999999999994E-2</v>
      </c>
      <c r="F8" s="297">
        <v>54</v>
      </c>
      <c r="G8" s="116">
        <v>2.9</v>
      </c>
      <c r="H8" s="116">
        <v>57.7</v>
      </c>
      <c r="I8" s="251">
        <v>0.43269431643625189</v>
      </c>
      <c r="J8" s="290">
        <v>48.2</v>
      </c>
      <c r="K8" s="116">
        <v>48.3</v>
      </c>
      <c r="L8" s="116">
        <v>41.1</v>
      </c>
      <c r="M8" s="116">
        <v>37.700000000000003</v>
      </c>
      <c r="N8" s="116">
        <v>0.14430568356374818</v>
      </c>
      <c r="O8" s="116" t="s">
        <v>398</v>
      </c>
      <c r="P8" s="287">
        <f t="shared" si="1"/>
        <v>0.74990349469021123</v>
      </c>
    </row>
    <row r="9" spans="1:16" x14ac:dyDescent="0.3">
      <c r="A9" t="s">
        <v>257</v>
      </c>
      <c r="B9" s="287">
        <v>7.4999999999999997E-2</v>
      </c>
      <c r="C9" s="287">
        <v>2.5999999999999999E-2</v>
      </c>
      <c r="D9" s="287">
        <v>-1.0999999999999999E-2</v>
      </c>
      <c r="E9" s="295">
        <f t="shared" si="0"/>
        <v>0.03</v>
      </c>
      <c r="F9" s="297">
        <v>51.8</v>
      </c>
      <c r="G9" s="116">
        <v>2.8</v>
      </c>
      <c r="H9" s="116">
        <v>52.7</v>
      </c>
      <c r="I9" s="251">
        <v>0.50080816326530608</v>
      </c>
      <c r="J9" s="290">
        <v>56.2</v>
      </c>
      <c r="K9" s="116">
        <v>55.2</v>
      </c>
      <c r="L9" s="116" t="s">
        <v>444</v>
      </c>
      <c r="M9" s="116" t="s">
        <v>444</v>
      </c>
      <c r="N9" s="116">
        <v>2.6191836734693941E-2</v>
      </c>
      <c r="O9" s="116" t="s">
        <v>257</v>
      </c>
      <c r="P9" s="287">
        <f t="shared" si="1"/>
        <v>0.95030012004801911</v>
      </c>
    </row>
    <row r="10" spans="1:16" x14ac:dyDescent="0.3">
      <c r="A10" t="s">
        <v>260</v>
      </c>
      <c r="B10" s="287">
        <v>0.32200000000000001</v>
      </c>
      <c r="C10" s="287">
        <v>0.186</v>
      </c>
      <c r="D10" s="287">
        <v>0.151</v>
      </c>
      <c r="E10" s="295">
        <f t="shared" si="0"/>
        <v>0.21966666666666668</v>
      </c>
      <c r="F10" s="297">
        <v>61.1</v>
      </c>
      <c r="G10" s="116">
        <v>2.8</v>
      </c>
      <c r="H10" s="116">
        <v>69.5</v>
      </c>
      <c r="I10" s="251">
        <v>0.54618339100346025</v>
      </c>
      <c r="J10" s="290">
        <v>53.7</v>
      </c>
      <c r="K10" s="116">
        <v>54.5</v>
      </c>
      <c r="L10" s="116" t="s">
        <v>444</v>
      </c>
      <c r="M10" s="116" t="s">
        <v>444</v>
      </c>
      <c r="N10" s="116">
        <v>0.14881660899653981</v>
      </c>
      <c r="O10" s="116" t="s">
        <v>493</v>
      </c>
      <c r="P10" s="287">
        <f t="shared" si="1"/>
        <v>0.78587538273879176</v>
      </c>
    </row>
    <row r="11" spans="1:16" x14ac:dyDescent="0.3">
      <c r="A11" t="s">
        <v>262</v>
      </c>
      <c r="B11" s="287">
        <v>7.0000000000000001E-3</v>
      </c>
      <c r="C11" s="287">
        <v>-3.1E-2</v>
      </c>
      <c r="D11" s="287">
        <v>-5.1999999999999998E-2</v>
      </c>
      <c r="E11" s="295">
        <f t="shared" si="0"/>
        <v>-2.5333333333333333E-2</v>
      </c>
      <c r="F11" s="297">
        <v>52.6</v>
      </c>
      <c r="G11" s="116">
        <v>1.3</v>
      </c>
      <c r="H11" s="116">
        <v>57</v>
      </c>
      <c r="I11" s="251">
        <v>0.45415258092738425</v>
      </c>
      <c r="J11" s="290">
        <v>47.2</v>
      </c>
      <c r="K11" s="116">
        <v>47.4</v>
      </c>
      <c r="L11" s="116">
        <v>44.3</v>
      </c>
      <c r="M11" s="116">
        <v>40.5</v>
      </c>
      <c r="N11" s="116">
        <v>0.11584741907261581</v>
      </c>
      <c r="O11" s="116" t="s">
        <v>262</v>
      </c>
      <c r="P11" s="287">
        <f t="shared" si="1"/>
        <v>0.79675891390769171</v>
      </c>
    </row>
    <row r="12" spans="1:16" x14ac:dyDescent="0.3">
      <c r="A12" t="s">
        <v>265</v>
      </c>
      <c r="B12" s="287">
        <v>9.4E-2</v>
      </c>
      <c r="C12" s="287">
        <v>8.9999999999999993E-3</v>
      </c>
      <c r="D12" s="287">
        <v>6.6000000000000003E-2</v>
      </c>
      <c r="E12" s="295">
        <f t="shared" si="0"/>
        <v>5.6333333333333326E-2</v>
      </c>
      <c r="F12" s="297">
        <v>55.9</v>
      </c>
      <c r="G12" s="116">
        <v>1.9</v>
      </c>
      <c r="H12" s="116">
        <v>56.1</v>
      </c>
      <c r="I12" s="251">
        <v>0.55588204410220499</v>
      </c>
      <c r="J12" s="290">
        <v>59.6</v>
      </c>
      <c r="K12" s="116">
        <v>58.5</v>
      </c>
      <c r="L12" s="116">
        <v>38.200000000000003</v>
      </c>
      <c r="M12" s="116">
        <v>43.8</v>
      </c>
      <c r="N12" s="116">
        <v>5.1179558977950679E-3</v>
      </c>
      <c r="O12" s="116" t="s">
        <v>265</v>
      </c>
      <c r="P12" s="287">
        <f t="shared" si="1"/>
        <v>0.99087708396114971</v>
      </c>
    </row>
    <row r="13" spans="1:16" x14ac:dyDescent="0.3">
      <c r="A13" t="s">
        <v>266</v>
      </c>
      <c r="B13" s="287">
        <v>-7.5999999999999998E-2</v>
      </c>
      <c r="C13" s="287">
        <v>8.9999999999999993E-3</v>
      </c>
      <c r="D13" s="287">
        <v>2E-3</v>
      </c>
      <c r="E13" s="295">
        <f t="shared" si="0"/>
        <v>-2.1666666666666667E-2</v>
      </c>
      <c r="F13" s="297">
        <v>44</v>
      </c>
      <c r="G13" s="116">
        <v>2.8</v>
      </c>
      <c r="H13" s="116">
        <v>50.4</v>
      </c>
      <c r="I13" s="251">
        <v>0.42276601307189543</v>
      </c>
      <c r="J13" s="290" t="s">
        <v>444</v>
      </c>
      <c r="K13" s="116" t="s">
        <v>444</v>
      </c>
      <c r="L13" s="116">
        <v>30.9</v>
      </c>
      <c r="M13" s="116">
        <v>44.6</v>
      </c>
      <c r="N13" s="116">
        <v>8.1233986928104573E-2</v>
      </c>
      <c r="O13" s="116" t="s">
        <v>266</v>
      </c>
      <c r="P13" s="287">
        <f t="shared" si="1"/>
        <v>0.83882145450772905</v>
      </c>
    </row>
    <row r="14" spans="1:16" x14ac:dyDescent="0.3">
      <c r="A14" t="s">
        <v>267</v>
      </c>
      <c r="B14" s="287">
        <v>-3.0000000000000001E-3</v>
      </c>
      <c r="C14" s="287">
        <v>-2.1999999999999999E-2</v>
      </c>
      <c r="D14" s="287">
        <v>-1.7000000000000001E-2</v>
      </c>
      <c r="E14" s="295">
        <f t="shared" si="0"/>
        <v>-1.3999999999999999E-2</v>
      </c>
      <c r="F14" s="297">
        <v>47.9</v>
      </c>
      <c r="G14" s="116">
        <v>2.8</v>
      </c>
      <c r="H14" s="116">
        <v>50.9</v>
      </c>
      <c r="I14" s="251">
        <v>0.30691208791208807</v>
      </c>
      <c r="J14" s="290" t="s">
        <v>444</v>
      </c>
      <c r="K14" s="116" t="s">
        <v>444</v>
      </c>
      <c r="L14" s="116">
        <v>23.8</v>
      </c>
      <c r="M14" s="116" t="s">
        <v>444</v>
      </c>
      <c r="N14" s="116">
        <v>0.20208791208791194</v>
      </c>
      <c r="O14" s="116" t="s">
        <v>267</v>
      </c>
      <c r="P14" s="287">
        <f t="shared" si="1"/>
        <v>0.60297070316716717</v>
      </c>
    </row>
    <row r="15" spans="1:16" x14ac:dyDescent="0.3">
      <c r="A15" t="s">
        <v>269</v>
      </c>
      <c r="B15" s="287">
        <v>6.0999999999999999E-2</v>
      </c>
      <c r="C15" s="287">
        <v>7.4999999999999997E-2</v>
      </c>
      <c r="D15" s="287">
        <v>-1.6E-2</v>
      </c>
      <c r="E15" s="295">
        <f t="shared" si="0"/>
        <v>0.04</v>
      </c>
      <c r="F15" s="297">
        <v>53</v>
      </c>
      <c r="G15" s="116">
        <v>1.7</v>
      </c>
      <c r="H15" s="116">
        <v>57.1</v>
      </c>
      <c r="I15" s="251">
        <v>0.44124159886805803</v>
      </c>
      <c r="J15" s="290">
        <v>56.8</v>
      </c>
      <c r="K15" s="116">
        <v>56</v>
      </c>
      <c r="L15" s="116">
        <v>33.299999999999997</v>
      </c>
      <c r="M15" s="116">
        <v>33.1</v>
      </c>
      <c r="N15" s="116">
        <v>0.12975840113194204</v>
      </c>
      <c r="O15" s="116" t="s">
        <v>269</v>
      </c>
      <c r="P15" s="287">
        <f t="shared" si="1"/>
        <v>0.77275236229081956</v>
      </c>
    </row>
    <row r="16" spans="1:16" x14ac:dyDescent="0.3">
      <c r="A16" t="s">
        <v>271</v>
      </c>
      <c r="B16" s="287">
        <v>0.16600000000000001</v>
      </c>
      <c r="C16" s="287">
        <v>5.2999999999999999E-2</v>
      </c>
      <c r="D16" s="287">
        <v>3.0000000000000001E-3</v>
      </c>
      <c r="E16" s="295">
        <f t="shared" si="0"/>
        <v>7.3999999999999996E-2</v>
      </c>
      <c r="F16" s="297">
        <v>49.3</v>
      </c>
      <c r="G16" s="116">
        <v>2.4</v>
      </c>
      <c r="H16" s="116">
        <v>50.9</v>
      </c>
      <c r="I16" s="251">
        <v>0.42097244546498264</v>
      </c>
      <c r="J16" s="290">
        <v>47.2</v>
      </c>
      <c r="K16" s="116">
        <v>47.2</v>
      </c>
      <c r="L16" s="116">
        <v>36.5</v>
      </c>
      <c r="M16" s="116">
        <v>27.6</v>
      </c>
      <c r="N16" s="116">
        <v>8.8027554535017372E-2</v>
      </c>
      <c r="O16" s="116" t="s">
        <v>271</v>
      </c>
      <c r="P16" s="287">
        <f t="shared" si="1"/>
        <v>0.82705784963650819</v>
      </c>
    </row>
    <row r="17" spans="1:16" x14ac:dyDescent="0.3">
      <c r="A17" t="s">
        <v>274</v>
      </c>
      <c r="B17" s="287">
        <v>0</v>
      </c>
      <c r="C17" s="287">
        <v>0.01</v>
      </c>
      <c r="D17" s="287">
        <v>-2.4E-2</v>
      </c>
      <c r="E17" s="295">
        <f t="shared" si="0"/>
        <v>-4.6666666666666671E-3</v>
      </c>
      <c r="F17" s="297">
        <v>59.6</v>
      </c>
      <c r="G17" s="116">
        <v>2.8</v>
      </c>
      <c r="H17" s="116">
        <v>60.8</v>
      </c>
      <c r="I17" s="251">
        <v>0.503046875</v>
      </c>
      <c r="J17" s="290">
        <v>54.1</v>
      </c>
      <c r="K17" s="116">
        <v>51.3</v>
      </c>
      <c r="L17" s="116">
        <v>46.7</v>
      </c>
      <c r="M17" s="116" t="s">
        <v>444</v>
      </c>
      <c r="N17" s="116">
        <v>0.10495312499999998</v>
      </c>
      <c r="O17" s="116" t="s">
        <v>274</v>
      </c>
      <c r="P17" s="287">
        <f t="shared" si="1"/>
        <v>0.82737972861842113</v>
      </c>
    </row>
    <row r="18" spans="1:16" x14ac:dyDescent="0.3">
      <c r="A18" t="s">
        <v>277</v>
      </c>
      <c r="B18" s="287">
        <v>7.0999999999999994E-2</v>
      </c>
      <c r="C18" s="287">
        <v>0</v>
      </c>
      <c r="D18" s="287">
        <v>-1.4E-2</v>
      </c>
      <c r="E18" s="295">
        <f t="shared" si="0"/>
        <v>1.9E-2</v>
      </c>
      <c r="F18" s="297">
        <v>56.9</v>
      </c>
      <c r="G18" s="116">
        <v>3</v>
      </c>
      <c r="H18" s="116">
        <v>59.1</v>
      </c>
      <c r="I18" s="251">
        <v>0.46854945054945046</v>
      </c>
      <c r="J18" s="290">
        <v>46.5</v>
      </c>
      <c r="K18" s="116">
        <v>45.4</v>
      </c>
      <c r="L18" s="116">
        <v>41.4</v>
      </c>
      <c r="M18" s="116" t="s">
        <v>444</v>
      </c>
      <c r="N18" s="116">
        <v>0.12245054945054962</v>
      </c>
      <c r="O18" s="116" t="s">
        <v>277</v>
      </c>
      <c r="P18" s="287">
        <f t="shared" si="1"/>
        <v>0.79280786895000077</v>
      </c>
    </row>
    <row r="19" spans="1:16" x14ac:dyDescent="0.3">
      <c r="A19" t="s">
        <v>280</v>
      </c>
      <c r="B19" s="287">
        <v>6.5000000000000002E-2</v>
      </c>
      <c r="C19" s="287">
        <v>7.4999999999999997E-2</v>
      </c>
      <c r="D19" s="287">
        <v>6.9000000000000006E-2</v>
      </c>
      <c r="E19" s="295">
        <f t="shared" si="0"/>
        <v>6.9666666666666668E-2</v>
      </c>
      <c r="F19" s="297">
        <v>53.8</v>
      </c>
      <c r="G19" s="116">
        <v>2.9</v>
      </c>
      <c r="H19" s="116">
        <v>54.1</v>
      </c>
      <c r="I19" s="251">
        <v>0.51128353658536518</v>
      </c>
      <c r="J19" s="290">
        <v>56.4</v>
      </c>
      <c r="K19" s="116">
        <v>55.5</v>
      </c>
      <c r="L19" s="116" t="s">
        <v>444</v>
      </c>
      <c r="M19" s="116" t="s">
        <v>444</v>
      </c>
      <c r="N19" s="116">
        <v>2.9716463414634853E-2</v>
      </c>
      <c r="O19" s="116" t="s">
        <v>280</v>
      </c>
      <c r="P19" s="287">
        <f t="shared" si="1"/>
        <v>0.94507123213561028</v>
      </c>
    </row>
    <row r="20" spans="1:16" x14ac:dyDescent="0.3">
      <c r="A20" t="s">
        <v>282</v>
      </c>
      <c r="B20" s="287">
        <v>0.15</v>
      </c>
      <c r="C20" s="287">
        <v>6.4000000000000001E-2</v>
      </c>
      <c r="D20" s="287">
        <v>9.6000000000000002E-2</v>
      </c>
      <c r="E20" s="295">
        <f t="shared" si="0"/>
        <v>0.10333333333333333</v>
      </c>
      <c r="F20" s="297">
        <v>49.8</v>
      </c>
      <c r="G20" s="116">
        <v>2.7</v>
      </c>
      <c r="H20" s="116">
        <v>51.7</v>
      </c>
      <c r="I20" s="251">
        <v>0.46850115118956248</v>
      </c>
      <c r="J20" s="290">
        <v>49.5</v>
      </c>
      <c r="K20" s="116">
        <v>49.1</v>
      </c>
      <c r="L20" s="116">
        <v>31.1</v>
      </c>
      <c r="M20" s="116" t="s">
        <v>444</v>
      </c>
      <c r="N20" s="116">
        <v>4.8498848810437534E-2</v>
      </c>
      <c r="O20" s="116" t="s">
        <v>282</v>
      </c>
      <c r="P20" s="287">
        <f t="shared" si="1"/>
        <v>0.90619178179799309</v>
      </c>
    </row>
    <row r="21" spans="1:16" x14ac:dyDescent="0.3">
      <c r="A21" t="s">
        <v>285</v>
      </c>
      <c r="B21" s="287">
        <v>3.9E-2</v>
      </c>
      <c r="C21" s="287">
        <v>-6.0000000000000001E-3</v>
      </c>
      <c r="D21" s="287">
        <v>-2.1000000000000001E-2</v>
      </c>
      <c r="E21" s="295">
        <f t="shared" si="0"/>
        <v>4.0000000000000001E-3</v>
      </c>
      <c r="F21" s="297">
        <v>65.599999999999994</v>
      </c>
      <c r="G21" s="116">
        <v>2.9</v>
      </c>
      <c r="H21" s="116">
        <v>67</v>
      </c>
      <c r="I21" s="251">
        <v>0.43154838709677285</v>
      </c>
      <c r="J21" s="290" t="s">
        <v>444</v>
      </c>
      <c r="K21" s="116" t="s">
        <v>444</v>
      </c>
      <c r="L21" s="116" t="s">
        <v>444</v>
      </c>
      <c r="M21" s="116" t="s">
        <v>444</v>
      </c>
      <c r="N21" s="116">
        <v>0.23845161290322719</v>
      </c>
      <c r="O21" s="116" t="s">
        <v>285</v>
      </c>
      <c r="P21" s="287">
        <f t="shared" si="1"/>
        <v>0.64410207029369082</v>
      </c>
    </row>
    <row r="22" spans="1:16" x14ac:dyDescent="0.3">
      <c r="A22" t="s">
        <v>402</v>
      </c>
      <c r="B22" s="287">
        <v>7.4999999999999997E-2</v>
      </c>
      <c r="C22" s="287">
        <v>1.2E-2</v>
      </c>
      <c r="D22" s="287">
        <v>-8.0000000000000002E-3</v>
      </c>
      <c r="E22" s="295">
        <f t="shared" si="0"/>
        <v>2.633333333333333E-2</v>
      </c>
      <c r="F22" s="297">
        <v>54.2</v>
      </c>
      <c r="G22" s="116">
        <v>2.6</v>
      </c>
      <c r="H22" s="116">
        <v>58.4</v>
      </c>
      <c r="I22" s="251">
        <v>0.48733225806451624</v>
      </c>
      <c r="J22" s="290">
        <v>48.7</v>
      </c>
      <c r="K22" s="116">
        <v>48.4</v>
      </c>
      <c r="L22" s="116">
        <v>48.3</v>
      </c>
      <c r="M22" s="116">
        <v>43.4</v>
      </c>
      <c r="N22" s="116">
        <v>9.666774193548372E-2</v>
      </c>
      <c r="O22" s="116" t="s">
        <v>402</v>
      </c>
      <c r="P22" s="287">
        <f t="shared" si="1"/>
        <v>0.8344730446310209</v>
      </c>
    </row>
    <row r="23" spans="1:16" x14ac:dyDescent="0.3">
      <c r="A23" t="s">
        <v>290</v>
      </c>
      <c r="B23" s="287">
        <v>1.4E-2</v>
      </c>
      <c r="C23" s="287">
        <v>5.3999999999999999E-2</v>
      </c>
      <c r="D23" s="287">
        <v>-1.9E-2</v>
      </c>
      <c r="E23" s="295">
        <f t="shared" si="0"/>
        <v>1.6333333333333335E-2</v>
      </c>
      <c r="F23" s="297">
        <v>55.5</v>
      </c>
      <c r="G23" s="116">
        <v>2.2999999999999998</v>
      </c>
      <c r="H23" s="116">
        <v>58.7</v>
      </c>
      <c r="I23" s="251">
        <v>0.4386418473138548</v>
      </c>
      <c r="J23" s="290">
        <v>47</v>
      </c>
      <c r="K23" s="116">
        <v>43.7</v>
      </c>
      <c r="L23" s="116">
        <v>42.7</v>
      </c>
      <c r="M23" s="116">
        <v>43.1</v>
      </c>
      <c r="N23" s="116">
        <v>0.14835815268614527</v>
      </c>
      <c r="O23" s="116" t="s">
        <v>290</v>
      </c>
      <c r="P23" s="287">
        <f t="shared" si="1"/>
        <v>0.74726038724677135</v>
      </c>
    </row>
    <row r="24" spans="1:16" x14ac:dyDescent="0.3">
      <c r="A24" t="s">
        <v>291</v>
      </c>
      <c r="B24" s="287">
        <v>2.5999999999999999E-2</v>
      </c>
      <c r="C24" s="287">
        <v>-4.0000000000000001E-3</v>
      </c>
      <c r="D24" s="287">
        <v>-2.7E-2</v>
      </c>
      <c r="E24" s="295">
        <f t="shared" si="0"/>
        <v>-1.666666666666667E-3</v>
      </c>
      <c r="F24" s="297">
        <v>59.5</v>
      </c>
      <c r="G24" s="116">
        <v>1.9</v>
      </c>
      <c r="H24" s="116">
        <v>61.1</v>
      </c>
      <c r="I24" s="251">
        <v>0.52940768702814012</v>
      </c>
      <c r="J24" s="290">
        <v>55.5</v>
      </c>
      <c r="K24" s="116">
        <v>54.5</v>
      </c>
      <c r="L24" s="116">
        <v>40.1</v>
      </c>
      <c r="M24" s="116">
        <v>54.1</v>
      </c>
      <c r="N24" s="116">
        <v>8.1592312971859871E-2</v>
      </c>
      <c r="O24" s="116" t="s">
        <v>291</v>
      </c>
      <c r="P24" s="287">
        <f t="shared" si="1"/>
        <v>0.86646102623263521</v>
      </c>
    </row>
    <row r="25" spans="1:16" x14ac:dyDescent="0.3">
      <c r="A25" t="s">
        <v>405</v>
      </c>
      <c r="B25" s="287">
        <v>-2.5999999999999999E-2</v>
      </c>
      <c r="C25" s="287">
        <v>2.1000000000000001E-2</v>
      </c>
      <c r="D25" s="287">
        <v>-5.1999999999999998E-2</v>
      </c>
      <c r="E25" s="295">
        <f t="shared" si="0"/>
        <v>-1.9E-2</v>
      </c>
      <c r="F25" s="297">
        <v>63</v>
      </c>
      <c r="G25" s="116">
        <v>2.5</v>
      </c>
      <c r="H25" s="116">
        <v>64.8</v>
      </c>
      <c r="I25" s="251">
        <v>0.5132186915887853</v>
      </c>
      <c r="J25" s="290">
        <v>54.7</v>
      </c>
      <c r="K25" s="116">
        <v>58.2</v>
      </c>
      <c r="L25" s="116" t="s">
        <v>444</v>
      </c>
      <c r="M25" s="116">
        <v>43.3</v>
      </c>
      <c r="N25" s="116">
        <v>0.13478130841121472</v>
      </c>
      <c r="O25" s="116" t="s">
        <v>405</v>
      </c>
      <c r="P25" s="287">
        <f t="shared" si="1"/>
        <v>0.79200415368639709</v>
      </c>
    </row>
    <row r="26" spans="1:16" s="202" customFormat="1" x14ac:dyDescent="0.3">
      <c r="A26" s="202" t="s">
        <v>407</v>
      </c>
      <c r="B26" s="299">
        <v>0.22</v>
      </c>
      <c r="C26" s="299">
        <v>0.108</v>
      </c>
      <c r="D26" s="299">
        <v>0.11600000000000001</v>
      </c>
      <c r="E26" s="295">
        <f t="shared" si="0"/>
        <v>0.14799999999999999</v>
      </c>
      <c r="F26" s="297">
        <v>54.2</v>
      </c>
      <c r="G26" s="119">
        <v>2.8</v>
      </c>
      <c r="H26" s="119">
        <v>51.7</v>
      </c>
      <c r="I26" s="251">
        <v>0.58002083333333332</v>
      </c>
      <c r="J26" s="297">
        <v>59.8</v>
      </c>
      <c r="K26" s="119">
        <v>59.8</v>
      </c>
      <c r="L26" s="119" t="s">
        <v>444</v>
      </c>
      <c r="M26" s="119" t="s">
        <v>444</v>
      </c>
      <c r="N26" s="119">
        <v>-6.3020833333333304E-2</v>
      </c>
      <c r="O26" s="119" t="s">
        <v>407</v>
      </c>
      <c r="P26" s="287">
        <f t="shared" si="1"/>
        <v>1.1218971631205672</v>
      </c>
    </row>
    <row r="27" spans="1:16" x14ac:dyDescent="0.3">
      <c r="A27" t="s">
        <v>301</v>
      </c>
      <c r="B27" s="287">
        <v>0.127</v>
      </c>
      <c r="C27" s="287">
        <v>3.1E-2</v>
      </c>
      <c r="D27" s="287">
        <v>-2.7E-2</v>
      </c>
      <c r="E27" s="295">
        <f t="shared" si="0"/>
        <v>4.3666666666666666E-2</v>
      </c>
      <c r="F27" s="297">
        <v>55</v>
      </c>
      <c r="G27" s="116">
        <v>2.5</v>
      </c>
      <c r="H27" s="116">
        <v>56.7</v>
      </c>
      <c r="I27" s="251">
        <v>0.45741242937853094</v>
      </c>
      <c r="J27" s="290">
        <v>47.9</v>
      </c>
      <c r="K27" s="116">
        <v>47.2</v>
      </c>
      <c r="L27" s="116">
        <v>43.3</v>
      </c>
      <c r="M27" s="116" t="s">
        <v>444</v>
      </c>
      <c r="N27" s="116">
        <v>0.10958757062146912</v>
      </c>
      <c r="O27" s="116" t="s">
        <v>301</v>
      </c>
      <c r="P27" s="287">
        <f t="shared" si="1"/>
        <v>0.80672386133779705</v>
      </c>
    </row>
    <row r="28" spans="1:16" x14ac:dyDescent="0.3">
      <c r="A28" t="s">
        <v>304</v>
      </c>
      <c r="B28" s="287">
        <v>-5.0000000000000001E-3</v>
      </c>
      <c r="C28" s="287">
        <v>7.0000000000000007E-2</v>
      </c>
      <c r="D28" s="287">
        <v>-3.5000000000000003E-2</v>
      </c>
      <c r="E28" s="295">
        <f t="shared" si="0"/>
        <v>0.01</v>
      </c>
      <c r="F28" s="297">
        <v>63.8</v>
      </c>
      <c r="G28" s="116">
        <v>2.4</v>
      </c>
      <c r="H28" s="116">
        <v>65.3</v>
      </c>
      <c r="I28" s="251">
        <v>0.48383333333333312</v>
      </c>
      <c r="J28" s="290" t="s">
        <v>444</v>
      </c>
      <c r="K28" s="116" t="s">
        <v>444</v>
      </c>
      <c r="L28" s="116" t="s">
        <v>444</v>
      </c>
      <c r="M28" s="116" t="s">
        <v>444</v>
      </c>
      <c r="N28" s="116">
        <v>0.16916666666666691</v>
      </c>
      <c r="O28" s="116" t="s">
        <v>304</v>
      </c>
      <c r="P28" s="287">
        <f t="shared" si="1"/>
        <v>0.74093925472179656</v>
      </c>
    </row>
    <row r="29" spans="1:16" x14ac:dyDescent="0.3">
      <c r="A29" t="s">
        <v>1833</v>
      </c>
      <c r="B29" s="287">
        <v>1.9E-2</v>
      </c>
      <c r="C29" s="287">
        <v>1.9E-2</v>
      </c>
      <c r="D29" s="287">
        <v>5.2999999999999999E-2</v>
      </c>
      <c r="E29" s="295">
        <f t="shared" si="0"/>
        <v>3.0333333333333334E-2</v>
      </c>
      <c r="F29" s="297">
        <v>50.8</v>
      </c>
      <c r="G29" s="116">
        <v>3</v>
      </c>
      <c r="H29" s="116">
        <v>54.7</v>
      </c>
      <c r="I29" s="251">
        <v>0.31508928571428507</v>
      </c>
      <c r="J29" s="290" t="s">
        <v>444</v>
      </c>
      <c r="K29" s="116" t="s">
        <v>444</v>
      </c>
      <c r="L29" s="116">
        <v>32.799999999999997</v>
      </c>
      <c r="M29" s="116" t="s">
        <v>444</v>
      </c>
      <c r="N29" s="116">
        <v>0.23191071428571497</v>
      </c>
      <c r="O29" s="116" t="s">
        <v>307</v>
      </c>
      <c r="P29" s="287">
        <f t="shared" si="1"/>
        <v>0.57603160094019201</v>
      </c>
    </row>
    <row r="30" spans="1:16" x14ac:dyDescent="0.3">
      <c r="A30" t="s">
        <v>309</v>
      </c>
      <c r="B30" s="287">
        <v>5.1999999999999998E-2</v>
      </c>
      <c r="C30" s="287">
        <v>0.05</v>
      </c>
      <c r="D30" s="287">
        <v>6.0999999999999999E-2</v>
      </c>
      <c r="E30" s="295">
        <f t="shared" si="0"/>
        <v>5.4333333333333338E-2</v>
      </c>
      <c r="F30" s="297">
        <v>48.7</v>
      </c>
      <c r="G30" s="116">
        <v>2.9</v>
      </c>
      <c r="H30" s="116">
        <v>56.6</v>
      </c>
      <c r="I30" s="251">
        <v>0.36878623188405801</v>
      </c>
      <c r="J30" s="290">
        <v>36.799999999999997</v>
      </c>
      <c r="K30" s="116">
        <v>37.1</v>
      </c>
      <c r="L30" s="116">
        <v>37.700000000000003</v>
      </c>
      <c r="M30" s="116">
        <v>27.8</v>
      </c>
      <c r="N30" s="116">
        <v>0.19721376811594205</v>
      </c>
      <c r="O30" s="116" t="s">
        <v>309</v>
      </c>
      <c r="P30" s="287">
        <f t="shared" si="1"/>
        <v>0.65156578071388349</v>
      </c>
    </row>
    <row r="31" spans="1:16" x14ac:dyDescent="0.3">
      <c r="A31" t="s">
        <v>411</v>
      </c>
      <c r="B31" s="287">
        <v>3.0000000000000001E-3</v>
      </c>
      <c r="C31" s="287">
        <v>-2E-3</v>
      </c>
      <c r="D31" s="287">
        <v>-4.0000000000000001E-3</v>
      </c>
      <c r="E31" s="295">
        <f t="shared" si="0"/>
        <v>-1E-3</v>
      </c>
      <c r="F31" s="297">
        <v>56.2</v>
      </c>
      <c r="G31" s="116">
        <v>2.8</v>
      </c>
      <c r="H31" s="116">
        <v>57</v>
      </c>
      <c r="I31" s="251">
        <v>0.45115942028985506</v>
      </c>
      <c r="J31" s="290" t="s">
        <v>444</v>
      </c>
      <c r="K31" s="116" t="s">
        <v>444</v>
      </c>
      <c r="L31" s="116" t="s">
        <v>444</v>
      </c>
      <c r="M31" s="116" t="s">
        <v>444</v>
      </c>
      <c r="N31" s="116">
        <v>0.118840579710145</v>
      </c>
      <c r="O31" s="116" t="s">
        <v>411</v>
      </c>
      <c r="P31" s="287">
        <f t="shared" si="1"/>
        <v>0.79150775489448255</v>
      </c>
    </row>
    <row r="32" spans="1:16" x14ac:dyDescent="0.3">
      <c r="A32" t="s">
        <v>413</v>
      </c>
      <c r="B32" s="287">
        <v>5.8999999999999997E-2</v>
      </c>
      <c r="C32" s="287">
        <v>2.3E-2</v>
      </c>
      <c r="D32" s="287">
        <v>-0.06</v>
      </c>
      <c r="E32" s="295">
        <f t="shared" si="0"/>
        <v>7.3333333333333306E-3</v>
      </c>
      <c r="F32" s="297">
        <v>54</v>
      </c>
      <c r="G32" s="116">
        <v>2.1</v>
      </c>
      <c r="H32" s="116">
        <v>57.9</v>
      </c>
      <c r="I32" s="251">
        <v>0.47378562204046493</v>
      </c>
      <c r="J32" s="290">
        <v>51.5</v>
      </c>
      <c r="K32" s="116">
        <v>52.3</v>
      </c>
      <c r="L32" s="116">
        <v>51.2</v>
      </c>
      <c r="M32" s="116">
        <v>38.9</v>
      </c>
      <c r="N32" s="116">
        <v>0.10521437795953503</v>
      </c>
      <c r="O32" s="116" t="s">
        <v>413</v>
      </c>
      <c r="P32" s="287">
        <f t="shared" si="1"/>
        <v>0.81828259419769422</v>
      </c>
    </row>
    <row r="33" spans="1:16" x14ac:dyDescent="0.3">
      <c r="A33" t="s">
        <v>317</v>
      </c>
      <c r="B33" s="287">
        <v>8.1000000000000003E-2</v>
      </c>
      <c r="C33" s="287">
        <v>0.107</v>
      </c>
      <c r="D33" s="287">
        <v>1.9E-2</v>
      </c>
      <c r="E33" s="295">
        <f t="shared" si="0"/>
        <v>6.8999999999999992E-2</v>
      </c>
      <c r="F33" s="297">
        <v>48.1</v>
      </c>
      <c r="G33" s="116">
        <v>2.6</v>
      </c>
      <c r="H33" s="116">
        <v>61.3</v>
      </c>
      <c r="I33" s="251">
        <v>0.38265922444183315</v>
      </c>
      <c r="J33" s="290" t="s">
        <v>444</v>
      </c>
      <c r="K33" s="116" t="s">
        <v>444</v>
      </c>
      <c r="L33" s="116">
        <v>40.5</v>
      </c>
      <c r="M33" s="116" t="s">
        <v>444</v>
      </c>
      <c r="N33" s="116">
        <v>0.23034077555816684</v>
      </c>
      <c r="O33" s="116" t="s">
        <v>317</v>
      </c>
      <c r="P33" s="287">
        <f t="shared" si="1"/>
        <v>0.62424017037819446</v>
      </c>
    </row>
    <row r="34" spans="1:16" x14ac:dyDescent="0.3">
      <c r="A34" t="s">
        <v>320</v>
      </c>
      <c r="B34" s="287">
        <v>6.0000000000000001E-3</v>
      </c>
      <c r="C34" s="287">
        <v>3.4000000000000002E-2</v>
      </c>
      <c r="D34" s="287">
        <v>-2.1000000000000001E-2</v>
      </c>
      <c r="E34" s="295">
        <f t="shared" si="0"/>
        <v>6.3333333333333332E-3</v>
      </c>
      <c r="F34" s="297">
        <v>49.5</v>
      </c>
      <c r="G34" s="116">
        <v>1.4</v>
      </c>
      <c r="H34" s="116">
        <v>52.9</v>
      </c>
      <c r="I34" s="251">
        <v>0.43549999999999994</v>
      </c>
      <c r="J34" s="290">
        <v>51.3</v>
      </c>
      <c r="K34" s="116">
        <v>51.2</v>
      </c>
      <c r="L34" s="116">
        <v>40.9</v>
      </c>
      <c r="M34" s="116">
        <v>32.4</v>
      </c>
      <c r="N34" s="116">
        <v>9.3500000000000083E-2</v>
      </c>
      <c r="O34" s="116" t="s">
        <v>320</v>
      </c>
      <c r="P34" s="287">
        <f t="shared" si="1"/>
        <v>0.82325141776937616</v>
      </c>
    </row>
    <row r="35" spans="1:16" x14ac:dyDescent="0.3">
      <c r="A35" t="s">
        <v>415</v>
      </c>
      <c r="B35" s="287">
        <v>2.7E-2</v>
      </c>
      <c r="C35" s="287">
        <v>3.9E-2</v>
      </c>
      <c r="D35" s="287">
        <v>1.7000000000000001E-2</v>
      </c>
      <c r="E35" s="295">
        <f t="shared" si="0"/>
        <v>2.7666666666666669E-2</v>
      </c>
      <c r="F35" s="297">
        <v>52.4</v>
      </c>
      <c r="G35" s="116">
        <v>1.9</v>
      </c>
      <c r="H35" s="116">
        <v>54.4</v>
      </c>
      <c r="I35" s="251">
        <v>0.47852946350043962</v>
      </c>
      <c r="J35" s="290">
        <v>51.8</v>
      </c>
      <c r="K35" s="116">
        <v>51.4</v>
      </c>
      <c r="L35" s="116">
        <v>38.6</v>
      </c>
      <c r="M35" s="116">
        <v>45.5</v>
      </c>
      <c r="N35" s="116">
        <v>6.5470536499560417E-2</v>
      </c>
      <c r="O35" s="116" t="s">
        <v>415</v>
      </c>
      <c r="P35" s="287">
        <f t="shared" si="1"/>
        <v>0.87964974908169058</v>
      </c>
    </row>
    <row r="36" spans="1:16" x14ac:dyDescent="0.3">
      <c r="A36" t="s">
        <v>185</v>
      </c>
      <c r="B36" s="287">
        <v>8.5999999999999993E-2</v>
      </c>
      <c r="C36" s="287">
        <v>5.5E-2</v>
      </c>
      <c r="D36" s="287">
        <v>1.4E-2</v>
      </c>
      <c r="E36" s="295">
        <f t="shared" si="0"/>
        <v>5.1666666666666666E-2</v>
      </c>
      <c r="F36" s="297">
        <v>61.9</v>
      </c>
      <c r="G36" s="116">
        <v>2.7</v>
      </c>
      <c r="H36" s="116">
        <v>64.3</v>
      </c>
      <c r="I36" s="251">
        <v>0.41913793103448344</v>
      </c>
      <c r="J36" s="290" t="s">
        <v>444</v>
      </c>
      <c r="K36" s="116" t="s">
        <v>444</v>
      </c>
      <c r="L36" s="116" t="s">
        <v>444</v>
      </c>
      <c r="M36" s="116" t="s">
        <v>444</v>
      </c>
      <c r="N36" s="116">
        <v>0.22386206896551658</v>
      </c>
      <c r="O36" s="116" t="s">
        <v>185</v>
      </c>
      <c r="P36" s="287">
        <f t="shared" si="1"/>
        <v>0.65184748216871446</v>
      </c>
    </row>
    <row r="37" spans="1:16" x14ac:dyDescent="0.3">
      <c r="A37" t="s">
        <v>328</v>
      </c>
      <c r="B37" s="287">
        <v>2.5999999999999999E-2</v>
      </c>
      <c r="C37" s="287">
        <v>-2.5000000000000001E-2</v>
      </c>
      <c r="D37" s="287">
        <v>-3.9E-2</v>
      </c>
      <c r="E37" s="295">
        <f t="shared" si="0"/>
        <v>-1.2666666666666668E-2</v>
      </c>
      <c r="F37" s="297">
        <v>52.5</v>
      </c>
      <c r="G37" s="116">
        <v>1.8</v>
      </c>
      <c r="H37" s="116">
        <v>53.9</v>
      </c>
      <c r="I37" s="251">
        <v>0.4582523364485982</v>
      </c>
      <c r="J37" s="290">
        <v>51.4</v>
      </c>
      <c r="K37" s="116">
        <v>48.6</v>
      </c>
      <c r="L37" s="116">
        <v>32.6</v>
      </c>
      <c r="M37" s="116">
        <v>50.1</v>
      </c>
      <c r="N37" s="116">
        <v>8.0747663551401838E-2</v>
      </c>
      <c r="O37" s="116" t="s">
        <v>328</v>
      </c>
      <c r="P37" s="287">
        <f t="shared" si="1"/>
        <v>0.85018986354099857</v>
      </c>
    </row>
    <row r="38" spans="1:16" x14ac:dyDescent="0.3">
      <c r="A38" t="s">
        <v>331</v>
      </c>
      <c r="B38" s="287">
        <v>0.159</v>
      </c>
      <c r="C38" s="287">
        <v>5.2999999999999999E-2</v>
      </c>
      <c r="D38" s="287">
        <v>0.03</v>
      </c>
      <c r="E38" s="295">
        <f t="shared" si="0"/>
        <v>8.0666666666666664E-2</v>
      </c>
      <c r="F38" s="297">
        <v>49.4</v>
      </c>
      <c r="G38" s="116">
        <v>3</v>
      </c>
      <c r="H38" s="116">
        <v>53</v>
      </c>
      <c r="I38" s="251">
        <v>0.40406914212548006</v>
      </c>
      <c r="J38" s="290">
        <v>33</v>
      </c>
      <c r="K38" s="116">
        <v>35.9</v>
      </c>
      <c r="L38" s="116">
        <v>33.700000000000003</v>
      </c>
      <c r="M38" s="116" t="s">
        <v>444</v>
      </c>
      <c r="N38" s="116">
        <v>0.12593085787451996</v>
      </c>
      <c r="O38" s="116" t="s">
        <v>331</v>
      </c>
      <c r="P38" s="287">
        <f t="shared" si="1"/>
        <v>0.76239460778392454</v>
      </c>
    </row>
    <row r="39" spans="1:16" x14ac:dyDescent="0.3">
      <c r="A39" t="s">
        <v>333</v>
      </c>
      <c r="B39" s="287">
        <v>-3.0000000000000001E-3</v>
      </c>
      <c r="C39" s="287">
        <v>4.7E-2</v>
      </c>
      <c r="D39" s="287">
        <v>-5.0000000000000001E-3</v>
      </c>
      <c r="E39" s="295">
        <f t="shared" si="0"/>
        <v>1.2999999999999999E-2</v>
      </c>
      <c r="F39" s="297">
        <v>61.1</v>
      </c>
      <c r="G39" s="116">
        <v>2.8</v>
      </c>
      <c r="H39" s="116">
        <v>65.900000000000006</v>
      </c>
      <c r="I39" s="251">
        <v>0.39428295254833062</v>
      </c>
      <c r="J39" s="290" t="s">
        <v>444</v>
      </c>
      <c r="K39" s="116">
        <v>57.7</v>
      </c>
      <c r="L39" s="116">
        <v>34.799999999999997</v>
      </c>
      <c r="M39" s="116">
        <v>26.2</v>
      </c>
      <c r="N39" s="116">
        <v>0.26471704745166941</v>
      </c>
      <c r="O39" s="116" t="s">
        <v>333</v>
      </c>
      <c r="P39" s="287">
        <f t="shared" si="1"/>
        <v>0.59830493558168518</v>
      </c>
    </row>
    <row r="40" spans="1:16" x14ac:dyDescent="0.3">
      <c r="A40" t="s">
        <v>334</v>
      </c>
      <c r="B40" s="287">
        <v>1.4999999999999999E-2</v>
      </c>
      <c r="C40" s="287">
        <v>1.2999999999999999E-2</v>
      </c>
      <c r="D40" s="287">
        <v>-4.3999999999999997E-2</v>
      </c>
      <c r="E40" s="295">
        <f t="shared" si="0"/>
        <v>-5.3333333333333332E-3</v>
      </c>
      <c r="F40" s="297">
        <v>54.6</v>
      </c>
      <c r="G40" s="116">
        <v>1.7</v>
      </c>
      <c r="H40" s="116">
        <v>56.6</v>
      </c>
      <c r="I40" s="251">
        <v>0.46301086956521742</v>
      </c>
      <c r="J40" s="290">
        <v>54.7</v>
      </c>
      <c r="K40" s="116">
        <v>52.9</v>
      </c>
      <c r="L40" s="116">
        <v>29.1</v>
      </c>
      <c r="M40" s="116">
        <v>37.9</v>
      </c>
      <c r="N40" s="116">
        <v>0.10298913043478264</v>
      </c>
      <c r="O40" s="116" t="s">
        <v>334</v>
      </c>
      <c r="P40" s="287">
        <f t="shared" si="1"/>
        <v>0.81804040559225688</v>
      </c>
    </row>
    <row r="41" spans="1:16" x14ac:dyDescent="0.3">
      <c r="A41" t="s">
        <v>417</v>
      </c>
      <c r="B41" s="287">
        <v>7.0999999999999994E-2</v>
      </c>
      <c r="C41" s="287">
        <v>6.8000000000000005E-2</v>
      </c>
      <c r="D41" s="287">
        <v>7.4999999999999997E-2</v>
      </c>
      <c r="E41" s="295">
        <f t="shared" si="0"/>
        <v>7.1333333333333346E-2</v>
      </c>
      <c r="F41" s="297">
        <v>51.6</v>
      </c>
      <c r="G41" s="116">
        <v>2.9</v>
      </c>
      <c r="H41" s="116">
        <v>54.5</v>
      </c>
      <c r="I41" s="251">
        <v>0.39279865771812111</v>
      </c>
      <c r="J41" s="290" t="s">
        <v>444</v>
      </c>
      <c r="K41" s="116" t="s">
        <v>444</v>
      </c>
      <c r="L41" s="116">
        <v>37.799999999999997</v>
      </c>
      <c r="M41" s="116" t="s">
        <v>444</v>
      </c>
      <c r="N41" s="116">
        <v>0.15220134228187893</v>
      </c>
      <c r="O41" s="116" t="s">
        <v>417</v>
      </c>
      <c r="P41" s="287">
        <f t="shared" si="1"/>
        <v>0.72073148205159843</v>
      </c>
    </row>
    <row r="42" spans="1:16" x14ac:dyDescent="0.3">
      <c r="A42" t="s">
        <v>337</v>
      </c>
      <c r="B42" s="287">
        <v>0.246</v>
      </c>
      <c r="C42" s="287">
        <v>0.17399999999999999</v>
      </c>
      <c r="D42" s="287">
        <v>9.2999999999999999E-2</v>
      </c>
      <c r="E42" s="295">
        <f t="shared" si="0"/>
        <v>0.17100000000000001</v>
      </c>
      <c r="F42" s="297">
        <v>48.7</v>
      </c>
      <c r="G42" s="116">
        <v>2.7</v>
      </c>
      <c r="H42" s="116">
        <v>48.6</v>
      </c>
      <c r="I42" s="251">
        <v>0.48919136325148188</v>
      </c>
      <c r="J42" s="290">
        <v>52.1</v>
      </c>
      <c r="K42" s="116">
        <v>52</v>
      </c>
      <c r="L42" s="116">
        <v>17.600000000000001</v>
      </c>
      <c r="M42" s="116" t="s">
        <v>444</v>
      </c>
      <c r="N42" s="116">
        <v>-3.191363251481838E-3</v>
      </c>
      <c r="O42" s="116" t="s">
        <v>337</v>
      </c>
      <c r="P42" s="287">
        <f t="shared" si="1"/>
        <v>1.0065665910524317</v>
      </c>
    </row>
    <row r="43" spans="1:16" x14ac:dyDescent="0.3">
      <c r="A43" t="s">
        <v>339</v>
      </c>
      <c r="B43" s="287">
        <v>-1.7000000000000001E-2</v>
      </c>
      <c r="C43" s="287">
        <v>-2.5999999999999999E-2</v>
      </c>
      <c r="D43" s="287">
        <v>2.1000000000000001E-2</v>
      </c>
      <c r="E43" s="295">
        <f t="shared" si="0"/>
        <v>-7.3333333333333315E-3</v>
      </c>
      <c r="F43" s="297">
        <v>51.9</v>
      </c>
      <c r="G43" s="116">
        <v>2.9</v>
      </c>
      <c r="H43" s="116">
        <v>54.3</v>
      </c>
      <c r="I43" s="251">
        <v>0.34699999999999981</v>
      </c>
      <c r="J43" s="290" t="s">
        <v>444</v>
      </c>
      <c r="K43" s="116" t="s">
        <v>444</v>
      </c>
      <c r="L43" s="116" t="s">
        <v>444</v>
      </c>
      <c r="M43" s="116" t="s">
        <v>444</v>
      </c>
      <c r="N43" s="116">
        <v>0.19600000000000023</v>
      </c>
      <c r="O43" s="116" t="s">
        <v>339</v>
      </c>
      <c r="P43" s="287">
        <f t="shared" si="1"/>
        <v>0.63904235727440117</v>
      </c>
    </row>
    <row r="44" spans="1:16" x14ac:dyDescent="0.3">
      <c r="A44" t="s">
        <v>341</v>
      </c>
      <c r="B44" s="287">
        <v>5.0999999999999997E-2</v>
      </c>
      <c r="C44" s="287">
        <v>-4.9000000000000002E-2</v>
      </c>
      <c r="D44" s="287">
        <v>-3.2000000000000001E-2</v>
      </c>
      <c r="E44" s="295">
        <f t="shared" si="0"/>
        <v>-1.0000000000000002E-2</v>
      </c>
      <c r="F44" s="297">
        <v>49.6</v>
      </c>
      <c r="G44" s="116">
        <v>2.2999999999999998</v>
      </c>
      <c r="H44" s="116">
        <v>51.7</v>
      </c>
      <c r="I44" s="251">
        <v>0.4265051546391751</v>
      </c>
      <c r="J44" s="290">
        <v>45.9</v>
      </c>
      <c r="K44" s="116">
        <v>45</v>
      </c>
      <c r="L44" s="116">
        <v>28.7</v>
      </c>
      <c r="M44" s="116">
        <v>30.2</v>
      </c>
      <c r="N44" s="116">
        <v>9.0494845360824916E-2</v>
      </c>
      <c r="O44" s="116" t="s">
        <v>341</v>
      </c>
      <c r="P44" s="287">
        <f t="shared" si="1"/>
        <v>0.82496161438911997</v>
      </c>
    </row>
    <row r="45" spans="1:16" x14ac:dyDescent="0.3">
      <c r="A45" t="s">
        <v>343</v>
      </c>
      <c r="B45" s="287">
        <v>9.2999999999999999E-2</v>
      </c>
      <c r="C45" s="287">
        <v>7.2999999999999995E-2</v>
      </c>
      <c r="D45" s="287">
        <v>4.3999999999999997E-2</v>
      </c>
      <c r="E45" s="295">
        <f t="shared" si="0"/>
        <v>6.9999999999999993E-2</v>
      </c>
      <c r="F45" s="297">
        <v>48.4</v>
      </c>
      <c r="G45" s="116">
        <v>1.2</v>
      </c>
      <c r="H45" s="116">
        <v>57.7</v>
      </c>
      <c r="I45" s="251">
        <v>0.38774515450215968</v>
      </c>
      <c r="J45" s="290">
        <v>48.3</v>
      </c>
      <c r="K45" s="116">
        <v>47.6</v>
      </c>
      <c r="L45" s="116">
        <v>34.299999999999997</v>
      </c>
      <c r="M45" s="116">
        <v>39.1</v>
      </c>
      <c r="N45" s="116">
        <v>0.18925484549784038</v>
      </c>
      <c r="O45" s="116" t="s">
        <v>343</v>
      </c>
      <c r="P45" s="287">
        <f t="shared" si="1"/>
        <v>0.67200200087029394</v>
      </c>
    </row>
    <row r="46" spans="1:16" x14ac:dyDescent="0.3">
      <c r="A46" t="s">
        <v>345</v>
      </c>
      <c r="B46" s="287">
        <v>7.5999999999999998E-2</v>
      </c>
      <c r="C46" s="287">
        <v>0.10100000000000001</v>
      </c>
      <c r="D46" s="287">
        <v>-1.4E-2</v>
      </c>
      <c r="E46" s="295">
        <f t="shared" si="0"/>
        <v>5.4333333333333324E-2</v>
      </c>
      <c r="F46" s="297">
        <v>57.6</v>
      </c>
      <c r="G46" s="116">
        <v>2.4</v>
      </c>
      <c r="H46" s="116">
        <v>61.2</v>
      </c>
      <c r="I46" s="251">
        <v>0.37766666666666693</v>
      </c>
      <c r="J46" s="290" t="s">
        <v>444</v>
      </c>
      <c r="K46" s="116" t="s">
        <v>444</v>
      </c>
      <c r="L46" s="116">
        <v>43.6</v>
      </c>
      <c r="M46" s="116" t="s">
        <v>444</v>
      </c>
      <c r="N46" s="116">
        <v>0.23433333333333306</v>
      </c>
      <c r="O46" s="116" t="s">
        <v>345</v>
      </c>
      <c r="P46" s="287">
        <f t="shared" si="1"/>
        <v>0.61710239651416166</v>
      </c>
    </row>
    <row r="47" spans="1:16" x14ac:dyDescent="0.3">
      <c r="A47" t="s">
        <v>348</v>
      </c>
      <c r="B47" s="287">
        <v>-1.4999999999999999E-2</v>
      </c>
      <c r="C47" s="287">
        <v>1.2E-2</v>
      </c>
      <c r="D47" s="287">
        <v>-5.1999999999999998E-2</v>
      </c>
      <c r="E47" s="295">
        <f t="shared" si="0"/>
        <v>-1.833333333333333E-2</v>
      </c>
      <c r="F47" s="297">
        <v>54.9</v>
      </c>
      <c r="G47" s="116">
        <v>3.1</v>
      </c>
      <c r="H47" s="116">
        <v>55.3</v>
      </c>
      <c r="I47" s="251">
        <v>0.4888709677419355</v>
      </c>
      <c r="J47" s="290" t="s">
        <v>444</v>
      </c>
      <c r="K47" s="116" t="s">
        <v>444</v>
      </c>
      <c r="L47" s="116" t="s">
        <v>444</v>
      </c>
      <c r="M47" s="116" t="s">
        <v>444</v>
      </c>
      <c r="N47" s="116">
        <v>6.4129032258064433E-2</v>
      </c>
      <c r="O47" s="116" t="s">
        <v>348</v>
      </c>
      <c r="P47" s="287">
        <f t="shared" si="1"/>
        <v>0.88403429971416914</v>
      </c>
    </row>
    <row r="48" spans="1:16" x14ac:dyDescent="0.3">
      <c r="A48" t="s">
        <v>419</v>
      </c>
      <c r="B48" s="287">
        <v>8.1000000000000003E-2</v>
      </c>
      <c r="C48" s="287">
        <v>-1.9E-2</v>
      </c>
      <c r="D48" s="287">
        <v>-0.02</v>
      </c>
      <c r="E48" s="295">
        <f t="shared" si="0"/>
        <v>1.3999999999999999E-2</v>
      </c>
      <c r="F48" s="297">
        <v>57.5</v>
      </c>
      <c r="G48" s="116">
        <v>2.2000000000000002</v>
      </c>
      <c r="H48" s="116">
        <v>60.8</v>
      </c>
      <c r="I48" s="251">
        <v>0.51104885496183217</v>
      </c>
      <c r="J48" s="290">
        <v>56.4</v>
      </c>
      <c r="K48" s="116">
        <v>55.8</v>
      </c>
      <c r="L48" s="116">
        <v>34.6</v>
      </c>
      <c r="M48" s="116">
        <v>46</v>
      </c>
      <c r="N48" s="116">
        <v>9.6951145038167819E-2</v>
      </c>
      <c r="O48" s="116" t="s">
        <v>419</v>
      </c>
      <c r="P48" s="287">
        <f t="shared" si="1"/>
        <v>0.84054087987143444</v>
      </c>
    </row>
    <row r="49" spans="1:16" x14ac:dyDescent="0.3">
      <c r="A49" t="s">
        <v>353</v>
      </c>
      <c r="B49" s="287">
        <v>1.6E-2</v>
      </c>
      <c r="C49" s="287">
        <v>-3.0000000000000001E-3</v>
      </c>
      <c r="D49" s="287">
        <v>1.2E-2</v>
      </c>
      <c r="E49" s="295">
        <f t="shared" si="0"/>
        <v>8.3333333333333332E-3</v>
      </c>
      <c r="F49" s="297">
        <v>61.9</v>
      </c>
      <c r="G49" s="116">
        <v>2.2000000000000002</v>
      </c>
      <c r="H49" s="116">
        <v>65.5</v>
      </c>
      <c r="I49" s="251">
        <v>0.51274149659863955</v>
      </c>
      <c r="J49" s="290">
        <v>44.2</v>
      </c>
      <c r="K49" s="116">
        <v>45.7</v>
      </c>
      <c r="L49" s="116">
        <v>43.7</v>
      </c>
      <c r="M49" s="116">
        <v>62.8</v>
      </c>
      <c r="N49" s="116">
        <v>0.14225850340136048</v>
      </c>
      <c r="O49" s="116" t="s">
        <v>353</v>
      </c>
      <c r="P49" s="287">
        <f t="shared" si="1"/>
        <v>0.78281144518876267</v>
      </c>
    </row>
    <row r="50" spans="1:16" x14ac:dyDescent="0.3">
      <c r="A50" t="s">
        <v>355</v>
      </c>
      <c r="B50" s="287">
        <v>0.129</v>
      </c>
      <c r="C50" s="287">
        <v>5.6000000000000001E-2</v>
      </c>
      <c r="D50" s="287">
        <v>3.9E-2</v>
      </c>
      <c r="E50" s="295">
        <f t="shared" si="0"/>
        <v>7.4666666666666673E-2</v>
      </c>
      <c r="F50" s="297">
        <v>44.1</v>
      </c>
      <c r="G50" s="116">
        <v>2.9</v>
      </c>
      <c r="H50" s="116">
        <v>45.2</v>
      </c>
      <c r="I50" s="251">
        <v>0.29665306122448948</v>
      </c>
      <c r="J50" s="290" t="s">
        <v>444</v>
      </c>
      <c r="K50" s="116" t="s">
        <v>444</v>
      </c>
      <c r="L50" s="116" t="s">
        <v>444</v>
      </c>
      <c r="M50" s="116" t="s">
        <v>444</v>
      </c>
      <c r="N50" s="116">
        <v>0.15534693877551053</v>
      </c>
      <c r="O50" s="116" t="s">
        <v>355</v>
      </c>
      <c r="P50" s="287">
        <f t="shared" si="1"/>
        <v>0.65631208235506511</v>
      </c>
    </row>
    <row r="51" spans="1:16" x14ac:dyDescent="0.3">
      <c r="A51" t="s">
        <v>357</v>
      </c>
      <c r="B51" s="287">
        <v>1.2999999999999999E-2</v>
      </c>
      <c r="C51" s="287">
        <v>4.0000000000000001E-3</v>
      </c>
      <c r="D51" s="287">
        <v>-3.2000000000000001E-2</v>
      </c>
      <c r="E51" s="295">
        <f t="shared" si="0"/>
        <v>-5.0000000000000001E-3</v>
      </c>
      <c r="F51" s="297">
        <v>64.599999999999994</v>
      </c>
      <c r="G51" s="116">
        <v>2.4</v>
      </c>
      <c r="H51" s="116">
        <v>66.900000000000006</v>
      </c>
      <c r="I51" s="251">
        <v>0.48499999999999893</v>
      </c>
      <c r="J51" s="290">
        <v>46</v>
      </c>
      <c r="K51" s="116">
        <v>46.1</v>
      </c>
      <c r="L51" s="116">
        <v>59.4</v>
      </c>
      <c r="M51" s="116">
        <v>66</v>
      </c>
      <c r="N51" s="116">
        <v>0.18400000000000111</v>
      </c>
      <c r="O51" s="116" t="s">
        <v>357</v>
      </c>
      <c r="P51" s="287">
        <f t="shared" si="1"/>
        <v>0.72496263079222556</v>
      </c>
    </row>
    <row r="52" spans="1:16" x14ac:dyDescent="0.3">
      <c r="A52" t="s">
        <v>359</v>
      </c>
      <c r="B52" s="287">
        <v>2.5000000000000001E-2</v>
      </c>
      <c r="C52" s="287">
        <v>1.2999999999999999E-2</v>
      </c>
      <c r="D52" s="287">
        <v>-1.9E-2</v>
      </c>
      <c r="E52" s="295">
        <f t="shared" si="0"/>
        <v>6.3333333333333332E-3</v>
      </c>
      <c r="F52" s="297">
        <v>52.1</v>
      </c>
      <c r="G52" s="116">
        <v>3</v>
      </c>
      <c r="H52" s="116">
        <v>54.9</v>
      </c>
      <c r="I52" s="251">
        <v>0.33018518518518519</v>
      </c>
      <c r="J52" s="290" t="s">
        <v>444</v>
      </c>
      <c r="K52" s="116" t="s">
        <v>444</v>
      </c>
      <c r="L52" s="116" t="s">
        <v>444</v>
      </c>
      <c r="M52" s="116" t="s">
        <v>444</v>
      </c>
      <c r="N52" s="116">
        <v>0.21881481481481485</v>
      </c>
      <c r="O52" s="116" t="s">
        <v>359</v>
      </c>
      <c r="P52" s="287">
        <f t="shared" si="1"/>
        <v>0.60143020980908046</v>
      </c>
    </row>
    <row r="53" spans="1:16" x14ac:dyDescent="0.3">
      <c r="A53" t="s">
        <v>431</v>
      </c>
      <c r="B53" s="287">
        <v>0.05</v>
      </c>
      <c r="C53" s="287">
        <v>2.8000000000000001E-2</v>
      </c>
      <c r="D53" s="287">
        <v>-2E-3</v>
      </c>
      <c r="E53" s="295">
        <f t="shared" si="0"/>
        <v>2.5333333333333333E-2</v>
      </c>
      <c r="P53" s="287"/>
    </row>
  </sheetData>
  <sortState xmlns:xlrd2="http://schemas.microsoft.com/office/spreadsheetml/2017/richdata2" ref="A2:D52">
    <sortCondition ref="A2:A52"/>
  </sortState>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990EF-A60B-4031-8CF3-AAE6F80E0807}">
  <sheetPr>
    <tabColor rgb="FF00B050"/>
  </sheetPr>
  <dimension ref="A1:N52"/>
  <sheetViews>
    <sheetView workbookViewId="0">
      <pane xSplit="1" ySplit="1" topLeftCell="B2" activePane="bottomRight" state="frozen"/>
      <selection pane="topRight" activeCell="B1" sqref="B1"/>
      <selection pane="bottomLeft" activeCell="A2" sqref="A2"/>
      <selection pane="bottomRight" sqref="A1:A1048576"/>
    </sheetView>
  </sheetViews>
  <sheetFormatPr defaultRowHeight="13.8" x14ac:dyDescent="0.3"/>
  <cols>
    <col min="1" max="1" width="15.5" customWidth="1"/>
    <col min="2" max="4" width="12.375" bestFit="1" customWidth="1"/>
    <col min="6" max="6" width="36.375" customWidth="1"/>
    <col min="7" max="7" width="13.5" customWidth="1"/>
    <col min="8" max="8" width="15.125" customWidth="1"/>
    <col min="11" max="11" width="14.875" customWidth="1"/>
    <col min="12" max="12" width="10.5" customWidth="1"/>
  </cols>
  <sheetData>
    <row r="1" spans="1:14" s="107" customFormat="1" ht="78.599999999999994" customHeight="1" x14ac:dyDescent="0.3">
      <c r="B1" s="107" t="s">
        <v>384</v>
      </c>
      <c r="C1" s="107" t="s">
        <v>385</v>
      </c>
      <c r="D1" s="107" t="s">
        <v>386</v>
      </c>
      <c r="E1" s="107" t="s">
        <v>387</v>
      </c>
      <c r="F1" s="108" t="s">
        <v>388</v>
      </c>
      <c r="G1" s="107" t="s">
        <v>389</v>
      </c>
      <c r="H1" s="107" t="s">
        <v>390</v>
      </c>
      <c r="I1" s="107" t="s">
        <v>391</v>
      </c>
      <c r="J1" s="107" t="s">
        <v>392</v>
      </c>
      <c r="K1" s="107" t="s">
        <v>393</v>
      </c>
      <c r="L1" s="278" t="s">
        <v>1824</v>
      </c>
      <c r="M1" s="234" t="s">
        <v>1825</v>
      </c>
    </row>
    <row r="2" spans="1:14" x14ac:dyDescent="0.3">
      <c r="A2" t="s">
        <v>232</v>
      </c>
      <c r="B2" s="109" t="s">
        <v>394</v>
      </c>
      <c r="C2" s="109" t="s">
        <v>394</v>
      </c>
      <c r="D2" s="109" t="s">
        <v>394</v>
      </c>
      <c r="E2" s="109"/>
      <c r="F2" s="110"/>
      <c r="H2" s="109"/>
      <c r="I2" s="102" t="str">
        <f>IF(G2&lt;&gt;"",MAX(C2,$E2)*G2,"")</f>
        <v/>
      </c>
      <c r="J2" s="102" t="str">
        <f>IF(H2&lt;&gt;"",MAX(D2,$E2)*H2,"")</f>
        <v/>
      </c>
      <c r="K2" s="102" t="str">
        <f>IF(G2&lt;&gt;"",AVERAGE(I2:J2),"no limit")</f>
        <v>no limit</v>
      </c>
    </row>
    <row r="3" spans="1:14" x14ac:dyDescent="0.3">
      <c r="A3" t="s">
        <v>395</v>
      </c>
      <c r="B3" s="111">
        <v>500</v>
      </c>
      <c r="C3" s="111">
        <v>500</v>
      </c>
      <c r="D3" s="111">
        <v>500</v>
      </c>
      <c r="E3" s="111"/>
      <c r="F3" s="110" t="s">
        <v>396</v>
      </c>
      <c r="G3" s="109">
        <v>4</v>
      </c>
      <c r="H3" s="112">
        <v>4</v>
      </c>
      <c r="I3" s="102">
        <f>IF(G3&lt;&gt;"",MAX(C3,$E3)*G3,"")</f>
        <v>2000</v>
      </c>
      <c r="J3" s="102">
        <f>IF(H3&lt;&gt;"",MAX(D3,$E3)*H3,"")</f>
        <v>2000</v>
      </c>
      <c r="K3" s="102">
        <f>IF(G3&lt;&gt;"",AVERAGE(I3:J3),"no limit")</f>
        <v>2000</v>
      </c>
    </row>
    <row r="4" spans="1:14" s="202" customFormat="1" x14ac:dyDescent="0.3">
      <c r="A4" s="202" t="s">
        <v>243</v>
      </c>
      <c r="B4" s="268">
        <v>5200</v>
      </c>
      <c r="C4" s="268">
        <v>5200</v>
      </c>
      <c r="D4" s="268">
        <v>5200</v>
      </c>
      <c r="E4" s="268"/>
      <c r="F4" s="269" t="s">
        <v>396</v>
      </c>
      <c r="G4" s="270">
        <v>4</v>
      </c>
      <c r="H4" s="271">
        <v>4</v>
      </c>
      <c r="I4" s="272">
        <f t="shared" ref="I4:J19" si="0">IF(G4&lt;&gt;"",MAX(C4,$E4)*G4,"")</f>
        <v>20800</v>
      </c>
      <c r="J4" s="272">
        <f t="shared" si="0"/>
        <v>20800</v>
      </c>
      <c r="K4" s="272">
        <f t="shared" ref="K4:K52" si="1">IF(G4&lt;&gt;"",AVERAGE(I4:J4),"no limit")</f>
        <v>20800</v>
      </c>
      <c r="L4" s="277">
        <f>K4*0.79+0.21*AVERAGE(170,2*170)</f>
        <v>16485.55</v>
      </c>
      <c r="M4" s="202" t="s">
        <v>1849</v>
      </c>
    </row>
    <row r="5" spans="1:14" x14ac:dyDescent="0.3">
      <c r="A5" t="s">
        <v>240</v>
      </c>
      <c r="B5" s="111">
        <v>2700</v>
      </c>
      <c r="C5" s="111">
        <v>2700</v>
      </c>
      <c r="D5" s="111">
        <v>2700</v>
      </c>
      <c r="E5" s="111"/>
      <c r="F5" s="110" t="s">
        <v>397</v>
      </c>
      <c r="G5" s="109">
        <v>2</v>
      </c>
      <c r="H5" s="112">
        <v>4</v>
      </c>
      <c r="I5" s="102">
        <f t="shared" si="0"/>
        <v>5400</v>
      </c>
      <c r="J5" s="102">
        <f t="shared" si="0"/>
        <v>10800</v>
      </c>
      <c r="K5" s="102">
        <f t="shared" si="1"/>
        <v>8100</v>
      </c>
    </row>
    <row r="6" spans="1:14" x14ac:dyDescent="0.3">
      <c r="A6" t="s">
        <v>246</v>
      </c>
      <c r="B6" s="111">
        <v>29200</v>
      </c>
      <c r="C6" s="111">
        <v>4700</v>
      </c>
      <c r="D6" s="111">
        <v>4700</v>
      </c>
      <c r="E6" s="111"/>
      <c r="F6" s="110" t="s">
        <v>397</v>
      </c>
      <c r="G6" s="109">
        <v>2</v>
      </c>
      <c r="H6" s="112">
        <v>4</v>
      </c>
      <c r="I6" s="102">
        <f t="shared" si="0"/>
        <v>9400</v>
      </c>
      <c r="J6" s="102">
        <f t="shared" si="0"/>
        <v>18800</v>
      </c>
      <c r="K6" s="102">
        <f t="shared" si="1"/>
        <v>14100</v>
      </c>
    </row>
    <row r="7" spans="1:14" x14ac:dyDescent="0.3">
      <c r="A7" t="s">
        <v>250</v>
      </c>
      <c r="B7" s="111">
        <v>575</v>
      </c>
      <c r="C7" s="111">
        <v>200</v>
      </c>
      <c r="D7" s="111">
        <v>200</v>
      </c>
      <c r="E7" s="111"/>
      <c r="F7" s="110" t="s">
        <v>397</v>
      </c>
      <c r="G7" s="109">
        <v>2</v>
      </c>
      <c r="H7" s="112">
        <v>4</v>
      </c>
      <c r="I7" s="102">
        <f t="shared" si="0"/>
        <v>400</v>
      </c>
      <c r="J7" s="102">
        <f t="shared" si="0"/>
        <v>800</v>
      </c>
      <c r="K7" s="102">
        <f t="shared" si="1"/>
        <v>600</v>
      </c>
    </row>
    <row r="8" spans="1:14" s="202" customFormat="1" x14ac:dyDescent="0.3">
      <c r="A8" s="202" t="s">
        <v>398</v>
      </c>
      <c r="B8" s="268">
        <v>3500</v>
      </c>
      <c r="C8" s="268">
        <v>1000</v>
      </c>
      <c r="D8" s="268">
        <v>250</v>
      </c>
      <c r="E8" s="268"/>
      <c r="F8" s="269" t="s">
        <v>397</v>
      </c>
      <c r="G8" s="270">
        <v>2</v>
      </c>
      <c r="H8" s="271">
        <v>4</v>
      </c>
      <c r="I8" s="272">
        <f t="shared" si="0"/>
        <v>2000</v>
      </c>
      <c r="J8" s="272">
        <f t="shared" si="0"/>
        <v>1000</v>
      </c>
      <c r="K8" s="272">
        <f t="shared" si="1"/>
        <v>1500</v>
      </c>
      <c r="L8" s="277">
        <f>K8*0.2+0.8*AVERAGE(2*250,4*250)</f>
        <v>900</v>
      </c>
      <c r="M8" s="202" t="s">
        <v>1826</v>
      </c>
    </row>
    <row r="9" spans="1:14" x14ac:dyDescent="0.3">
      <c r="A9" t="s">
        <v>257</v>
      </c>
      <c r="B9" s="111">
        <v>1200</v>
      </c>
      <c r="C9" s="111">
        <v>600</v>
      </c>
      <c r="D9" s="111">
        <v>600</v>
      </c>
      <c r="E9" s="111"/>
      <c r="F9" s="110" t="s">
        <v>399</v>
      </c>
      <c r="G9" s="109">
        <v>1</v>
      </c>
      <c r="H9" s="112">
        <v>2</v>
      </c>
      <c r="I9" s="102">
        <f t="shared" si="0"/>
        <v>600</v>
      </c>
      <c r="J9" s="102">
        <f t="shared" si="0"/>
        <v>1200</v>
      </c>
      <c r="K9" s="102">
        <f t="shared" si="1"/>
        <v>900</v>
      </c>
    </row>
    <row r="10" spans="1:14" x14ac:dyDescent="0.3">
      <c r="A10" t="s">
        <v>260</v>
      </c>
      <c r="B10" s="111">
        <v>2000</v>
      </c>
      <c r="C10" s="111">
        <v>1000</v>
      </c>
      <c r="D10" s="111">
        <v>500</v>
      </c>
      <c r="E10" s="111"/>
      <c r="F10" s="110" t="s">
        <v>399</v>
      </c>
      <c r="G10" s="109">
        <v>1</v>
      </c>
      <c r="H10" s="112">
        <v>1</v>
      </c>
      <c r="I10" s="102">
        <f t="shared" si="0"/>
        <v>1000</v>
      </c>
      <c r="J10" s="102">
        <f t="shared" si="0"/>
        <v>500</v>
      </c>
      <c r="K10" s="102">
        <f t="shared" si="1"/>
        <v>750</v>
      </c>
      <c r="M10" t="s">
        <v>400</v>
      </c>
      <c r="N10" t="s">
        <v>380</v>
      </c>
    </row>
    <row r="11" spans="1:14" x14ac:dyDescent="0.3">
      <c r="A11" t="s">
        <v>262</v>
      </c>
      <c r="B11" s="111">
        <v>3000</v>
      </c>
      <c r="C11" s="111">
        <v>1000</v>
      </c>
      <c r="D11" s="111">
        <v>1000</v>
      </c>
      <c r="E11" s="111"/>
      <c r="F11" s="110" t="s">
        <v>397</v>
      </c>
      <c r="G11" s="109">
        <v>2</v>
      </c>
      <c r="H11" s="112">
        <v>4</v>
      </c>
      <c r="I11" s="102">
        <f t="shared" si="0"/>
        <v>2000</v>
      </c>
      <c r="J11" s="102">
        <f t="shared" si="0"/>
        <v>4000</v>
      </c>
      <c r="K11" s="102">
        <f t="shared" si="1"/>
        <v>3000</v>
      </c>
    </row>
    <row r="12" spans="1:14" x14ac:dyDescent="0.3">
      <c r="A12" t="s">
        <v>265</v>
      </c>
      <c r="B12" s="111">
        <v>6600</v>
      </c>
      <c r="C12" s="111">
        <v>2800</v>
      </c>
      <c r="D12" s="111">
        <v>2800</v>
      </c>
      <c r="E12" s="111"/>
      <c r="F12" s="110" t="s">
        <v>397</v>
      </c>
      <c r="G12" s="109">
        <v>2</v>
      </c>
      <c r="H12" s="112">
        <v>4</v>
      </c>
      <c r="I12" s="102">
        <f t="shared" si="0"/>
        <v>5600</v>
      </c>
      <c r="J12" s="102">
        <f t="shared" si="0"/>
        <v>11200</v>
      </c>
      <c r="K12" s="102">
        <f t="shared" si="1"/>
        <v>8400</v>
      </c>
    </row>
    <row r="13" spans="1:14" s="202" customFormat="1" x14ac:dyDescent="0.3">
      <c r="A13" s="202" t="s">
        <v>266</v>
      </c>
      <c r="B13" s="268">
        <v>6000</v>
      </c>
      <c r="C13" s="268">
        <v>4000</v>
      </c>
      <c r="D13" s="268">
        <v>2000</v>
      </c>
      <c r="E13" s="268"/>
      <c r="F13" s="269" t="s">
        <v>397</v>
      </c>
      <c r="G13" s="270">
        <v>2</v>
      </c>
      <c r="H13" s="271">
        <v>4</v>
      </c>
      <c r="I13" s="272">
        <f t="shared" si="0"/>
        <v>8000</v>
      </c>
      <c r="J13" s="272">
        <f t="shared" si="0"/>
        <v>8000</v>
      </c>
      <c r="K13" s="272">
        <f t="shared" si="1"/>
        <v>8000</v>
      </c>
      <c r="M13" s="202" t="s">
        <v>1818</v>
      </c>
    </row>
    <row r="14" spans="1:14" x14ac:dyDescent="0.3">
      <c r="A14" t="s">
        <v>267</v>
      </c>
      <c r="B14" s="111">
        <v>5000</v>
      </c>
      <c r="C14" s="111">
        <v>1000</v>
      </c>
      <c r="D14" s="111">
        <v>1000</v>
      </c>
      <c r="E14" s="111"/>
      <c r="F14" s="110" t="s">
        <v>397</v>
      </c>
      <c r="G14" s="109">
        <v>2</v>
      </c>
      <c r="H14" s="112">
        <v>4</v>
      </c>
      <c r="I14" s="102">
        <f t="shared" si="0"/>
        <v>2000</v>
      </c>
      <c r="J14" s="102">
        <f t="shared" si="0"/>
        <v>4000</v>
      </c>
      <c r="K14" s="102">
        <f t="shared" si="1"/>
        <v>3000</v>
      </c>
    </row>
    <row r="15" spans="1:14" x14ac:dyDescent="0.3">
      <c r="A15" t="s">
        <v>269</v>
      </c>
      <c r="B15" s="111">
        <v>5600</v>
      </c>
      <c r="C15" s="111">
        <v>5800</v>
      </c>
      <c r="D15" s="111">
        <v>5800</v>
      </c>
      <c r="E15" s="111">
        <v>11600</v>
      </c>
      <c r="F15" s="110" t="s">
        <v>401</v>
      </c>
      <c r="G15" s="109">
        <v>1</v>
      </c>
      <c r="H15" s="112">
        <v>2</v>
      </c>
      <c r="I15" s="102">
        <f t="shared" si="0"/>
        <v>11600</v>
      </c>
      <c r="J15" s="102">
        <f t="shared" si="0"/>
        <v>23200</v>
      </c>
      <c r="K15" s="102">
        <f t="shared" si="1"/>
        <v>17400</v>
      </c>
    </row>
    <row r="16" spans="1:14" x14ac:dyDescent="0.3">
      <c r="A16" t="s">
        <v>271</v>
      </c>
      <c r="B16" s="109" t="s">
        <v>394</v>
      </c>
      <c r="C16" s="109" t="s">
        <v>394</v>
      </c>
      <c r="D16" s="109" t="s">
        <v>394</v>
      </c>
      <c r="E16" s="109"/>
      <c r="F16" s="110"/>
      <c r="G16" s="109"/>
      <c r="H16" s="112"/>
      <c r="I16" s="102" t="str">
        <f t="shared" si="0"/>
        <v/>
      </c>
      <c r="J16" s="102" t="str">
        <f t="shared" si="0"/>
        <v/>
      </c>
      <c r="K16" s="102" t="str">
        <f t="shared" si="1"/>
        <v>no limit</v>
      </c>
    </row>
    <row r="17" spans="1:13" x14ac:dyDescent="0.3">
      <c r="A17" t="s">
        <v>274</v>
      </c>
      <c r="B17" s="109" t="s">
        <v>394</v>
      </c>
      <c r="C17" s="109" t="s">
        <v>394</v>
      </c>
      <c r="D17" s="109" t="s">
        <v>394</v>
      </c>
      <c r="E17" s="109"/>
      <c r="F17" s="110"/>
      <c r="G17" s="109"/>
      <c r="H17" s="112"/>
      <c r="I17" s="102" t="str">
        <f t="shared" si="0"/>
        <v/>
      </c>
      <c r="J17" s="102" t="str">
        <f t="shared" si="0"/>
        <v/>
      </c>
      <c r="K17" s="102" t="str">
        <f t="shared" si="1"/>
        <v>no limit</v>
      </c>
    </row>
    <row r="18" spans="1:13" x14ac:dyDescent="0.3">
      <c r="A18" t="s">
        <v>277</v>
      </c>
      <c r="B18" s="111">
        <v>2000</v>
      </c>
      <c r="C18" s="111">
        <v>1000</v>
      </c>
      <c r="D18" s="111">
        <v>500</v>
      </c>
      <c r="E18" s="111"/>
      <c r="F18" s="110" t="s">
        <v>397</v>
      </c>
      <c r="G18" s="109">
        <v>2</v>
      </c>
      <c r="H18" s="112">
        <v>4</v>
      </c>
      <c r="I18" s="102">
        <f t="shared" si="0"/>
        <v>2000</v>
      </c>
      <c r="J18" s="102">
        <f t="shared" si="0"/>
        <v>2000</v>
      </c>
      <c r="K18" s="102">
        <f t="shared" si="1"/>
        <v>2000</v>
      </c>
    </row>
    <row r="19" spans="1:13" x14ac:dyDescent="0.3">
      <c r="A19" t="s">
        <v>280</v>
      </c>
      <c r="B19" s="111">
        <v>3000</v>
      </c>
      <c r="C19" s="111">
        <v>2000</v>
      </c>
      <c r="D19" s="111">
        <v>2000</v>
      </c>
      <c r="E19" s="111"/>
      <c r="F19" s="110" t="s">
        <v>397</v>
      </c>
      <c r="G19" s="109">
        <v>2</v>
      </c>
      <c r="H19" s="112">
        <v>4</v>
      </c>
      <c r="I19" s="102">
        <f t="shared" si="0"/>
        <v>4000</v>
      </c>
      <c r="J19" s="102">
        <f t="shared" si="0"/>
        <v>8000</v>
      </c>
      <c r="K19" s="102">
        <f t="shared" si="1"/>
        <v>6000</v>
      </c>
    </row>
    <row r="20" spans="1:13" x14ac:dyDescent="0.3">
      <c r="A20" t="s">
        <v>282</v>
      </c>
      <c r="B20" s="111">
        <v>5000</v>
      </c>
      <c r="C20" s="111">
        <v>2500</v>
      </c>
      <c r="D20" s="111">
        <v>2500</v>
      </c>
      <c r="E20" s="111"/>
      <c r="F20" s="110" t="s">
        <v>397</v>
      </c>
      <c r="G20" s="109">
        <v>2</v>
      </c>
      <c r="H20" s="112">
        <v>4</v>
      </c>
      <c r="I20" s="102">
        <f t="shared" ref="I20:J52" si="2">IF(G20&lt;&gt;"",MAX(C20,$E20)*G20,"")</f>
        <v>5000</v>
      </c>
      <c r="J20" s="102">
        <f t="shared" si="2"/>
        <v>10000</v>
      </c>
      <c r="K20" s="102">
        <f t="shared" si="1"/>
        <v>7500</v>
      </c>
    </row>
    <row r="21" spans="1:13" s="202" customFormat="1" x14ac:dyDescent="0.3">
      <c r="A21" s="202" t="s">
        <v>285</v>
      </c>
      <c r="B21" s="268">
        <v>1600</v>
      </c>
      <c r="C21" s="268">
        <v>400</v>
      </c>
      <c r="D21" s="268">
        <v>400</v>
      </c>
      <c r="E21" s="268"/>
      <c r="F21" s="269" t="s">
        <v>397</v>
      </c>
      <c r="G21" s="270">
        <v>2</v>
      </c>
      <c r="H21" s="271">
        <v>4</v>
      </c>
      <c r="I21" s="272">
        <f t="shared" si="2"/>
        <v>800</v>
      </c>
      <c r="J21" s="272">
        <f t="shared" si="2"/>
        <v>1600</v>
      </c>
      <c r="K21" s="272">
        <f t="shared" si="1"/>
        <v>1200</v>
      </c>
      <c r="L21" s="279">
        <f>K21*0.33+0.67*AVERAGE(100,2*100)</f>
        <v>496.5</v>
      </c>
      <c r="M21" s="202" t="s">
        <v>1827</v>
      </c>
    </row>
    <row r="22" spans="1:13" x14ac:dyDescent="0.3">
      <c r="A22" t="s">
        <v>402</v>
      </c>
      <c r="B22" s="111">
        <v>6000</v>
      </c>
      <c r="C22" s="111">
        <v>6000</v>
      </c>
      <c r="D22" s="111">
        <v>6000</v>
      </c>
      <c r="E22" s="111"/>
      <c r="F22" s="110" t="s">
        <v>403</v>
      </c>
      <c r="G22" s="109">
        <v>1</v>
      </c>
      <c r="H22" s="112">
        <v>1</v>
      </c>
      <c r="I22" s="102">
        <f t="shared" si="2"/>
        <v>6000</v>
      </c>
      <c r="J22" s="102">
        <f t="shared" si="2"/>
        <v>6000</v>
      </c>
      <c r="K22" s="102">
        <f t="shared" si="1"/>
        <v>6000</v>
      </c>
    </row>
    <row r="23" spans="1:13" x14ac:dyDescent="0.3">
      <c r="A23" t="s">
        <v>290</v>
      </c>
      <c r="B23" s="111">
        <v>1000</v>
      </c>
      <c r="C23" s="111">
        <v>1000</v>
      </c>
      <c r="D23" s="111">
        <v>1000</v>
      </c>
      <c r="E23" s="111"/>
      <c r="F23" s="110" t="s">
        <v>404</v>
      </c>
      <c r="G23" s="109">
        <v>4</v>
      </c>
      <c r="H23" s="112">
        <v>4</v>
      </c>
      <c r="I23" s="102">
        <f t="shared" si="2"/>
        <v>4000</v>
      </c>
      <c r="J23" s="102">
        <f t="shared" si="2"/>
        <v>4000</v>
      </c>
      <c r="K23" s="102">
        <f t="shared" si="1"/>
        <v>4000</v>
      </c>
    </row>
    <row r="24" spans="1:13" x14ac:dyDescent="0.3">
      <c r="A24" t="s">
        <v>291</v>
      </c>
      <c r="B24" s="111">
        <v>6800</v>
      </c>
      <c r="C24" s="111">
        <v>2100</v>
      </c>
      <c r="D24" s="111">
        <v>1050</v>
      </c>
      <c r="E24" s="111"/>
      <c r="F24" s="110" t="s">
        <v>401</v>
      </c>
      <c r="G24" s="109">
        <v>1</v>
      </c>
      <c r="H24" s="112">
        <v>2</v>
      </c>
      <c r="I24" s="102">
        <f t="shared" si="2"/>
        <v>2100</v>
      </c>
      <c r="J24" s="102">
        <f t="shared" si="2"/>
        <v>2100</v>
      </c>
      <c r="K24" s="102">
        <f t="shared" si="1"/>
        <v>2100</v>
      </c>
    </row>
    <row r="25" spans="1:13" s="202" customFormat="1" x14ac:dyDescent="0.3">
      <c r="A25" s="202" t="s">
        <v>405</v>
      </c>
      <c r="B25" s="268">
        <v>4000</v>
      </c>
      <c r="C25" s="268">
        <v>1000</v>
      </c>
      <c r="D25" s="268">
        <v>1000</v>
      </c>
      <c r="E25" s="268"/>
      <c r="F25" s="269" t="s">
        <v>406</v>
      </c>
      <c r="G25" s="270">
        <v>2</v>
      </c>
      <c r="H25" s="271">
        <v>2</v>
      </c>
      <c r="I25" s="272">
        <f t="shared" si="2"/>
        <v>2000</v>
      </c>
      <c r="J25" s="272">
        <f t="shared" si="2"/>
        <v>2000</v>
      </c>
      <c r="K25" s="272">
        <f t="shared" si="1"/>
        <v>2000</v>
      </c>
      <c r="M25" s="202" t="s">
        <v>1817</v>
      </c>
    </row>
    <row r="26" spans="1:13" x14ac:dyDescent="0.3">
      <c r="A26" t="s">
        <v>407</v>
      </c>
      <c r="B26" s="109" t="s">
        <v>394</v>
      </c>
      <c r="C26" s="109" t="s">
        <v>394</v>
      </c>
      <c r="D26" s="109" t="s">
        <v>394</v>
      </c>
      <c r="E26" s="109"/>
      <c r="F26" s="110"/>
      <c r="G26" s="109"/>
      <c r="H26" s="112"/>
      <c r="I26" s="102" t="str">
        <f t="shared" si="2"/>
        <v/>
      </c>
      <c r="J26" s="102" t="str">
        <f t="shared" si="2"/>
        <v/>
      </c>
      <c r="K26" s="102" t="str">
        <f t="shared" si="1"/>
        <v>no limit</v>
      </c>
    </row>
    <row r="27" spans="1:13" x14ac:dyDescent="0.3">
      <c r="A27" t="s">
        <v>301</v>
      </c>
      <c r="B27" s="111">
        <v>2600</v>
      </c>
      <c r="C27" s="111">
        <v>2500</v>
      </c>
      <c r="D27" s="111">
        <v>2000</v>
      </c>
      <c r="E27" s="111"/>
      <c r="F27" t="s">
        <v>408</v>
      </c>
      <c r="G27" s="109">
        <v>2</v>
      </c>
      <c r="H27" s="112">
        <v>4</v>
      </c>
      <c r="I27" s="102">
        <f t="shared" si="2"/>
        <v>5000</v>
      </c>
      <c r="J27" s="102">
        <f t="shared" si="2"/>
        <v>8000</v>
      </c>
      <c r="K27" s="102">
        <f t="shared" si="1"/>
        <v>6500</v>
      </c>
    </row>
    <row r="28" spans="1:13" x14ac:dyDescent="0.3">
      <c r="A28" t="s">
        <v>304</v>
      </c>
      <c r="B28" s="111">
        <v>1990</v>
      </c>
      <c r="C28" s="111">
        <v>180</v>
      </c>
      <c r="D28" s="111">
        <v>180</v>
      </c>
      <c r="E28" s="111"/>
      <c r="F28" t="s">
        <v>409</v>
      </c>
      <c r="G28" s="109">
        <v>2</v>
      </c>
      <c r="H28" s="112">
        <v>4</v>
      </c>
      <c r="I28" s="102">
        <f t="shared" si="2"/>
        <v>360</v>
      </c>
      <c r="J28" s="102">
        <f t="shared" si="2"/>
        <v>720</v>
      </c>
      <c r="K28" s="102">
        <f t="shared" si="1"/>
        <v>540</v>
      </c>
    </row>
    <row r="29" spans="1:13" x14ac:dyDescent="0.3">
      <c r="A29" t="s">
        <v>307</v>
      </c>
      <c r="B29" s="109" t="s">
        <v>394</v>
      </c>
      <c r="C29" s="109" t="s">
        <v>394</v>
      </c>
      <c r="D29" s="109" t="s">
        <v>394</v>
      </c>
      <c r="E29" s="109"/>
      <c r="F29" s="110"/>
      <c r="G29" s="109"/>
      <c r="H29" s="112"/>
      <c r="I29" s="102" t="str">
        <f t="shared" si="2"/>
        <v/>
      </c>
      <c r="J29" s="102" t="str">
        <f t="shared" si="2"/>
        <v/>
      </c>
      <c r="K29" s="102" t="str">
        <f t="shared" si="1"/>
        <v>no limit</v>
      </c>
    </row>
    <row r="30" spans="1:13" x14ac:dyDescent="0.3">
      <c r="A30" t="s">
        <v>309</v>
      </c>
      <c r="B30" s="111">
        <v>5000</v>
      </c>
      <c r="C30" s="111">
        <v>5000</v>
      </c>
      <c r="D30" s="111">
        <v>5000</v>
      </c>
      <c r="E30" s="111"/>
      <c r="F30" s="110" t="s">
        <v>410</v>
      </c>
      <c r="G30" s="109">
        <v>2</v>
      </c>
      <c r="H30" s="112">
        <v>4</v>
      </c>
      <c r="I30" s="102">
        <f t="shared" si="2"/>
        <v>10000</v>
      </c>
      <c r="J30" s="102">
        <f t="shared" si="2"/>
        <v>20000</v>
      </c>
      <c r="K30" s="102">
        <f t="shared" si="1"/>
        <v>15000</v>
      </c>
    </row>
    <row r="31" spans="1:13" x14ac:dyDescent="0.3">
      <c r="A31" t="s">
        <v>411</v>
      </c>
      <c r="B31" s="111">
        <v>1000</v>
      </c>
      <c r="C31" s="111">
        <v>5000</v>
      </c>
      <c r="D31" s="111">
        <v>5000</v>
      </c>
      <c r="E31" s="111"/>
      <c r="F31" s="110" t="s">
        <v>412</v>
      </c>
      <c r="G31" s="109">
        <v>2</v>
      </c>
      <c r="H31" s="112">
        <v>4</v>
      </c>
      <c r="I31" s="102">
        <f t="shared" si="2"/>
        <v>10000</v>
      </c>
      <c r="J31" s="102">
        <f t="shared" si="2"/>
        <v>20000</v>
      </c>
      <c r="K31" s="102">
        <f t="shared" si="1"/>
        <v>15000</v>
      </c>
    </row>
    <row r="32" spans="1:13" x14ac:dyDescent="0.3">
      <c r="A32" t="s">
        <v>413</v>
      </c>
      <c r="B32" s="111">
        <v>3800</v>
      </c>
      <c r="C32" s="111">
        <v>2600</v>
      </c>
      <c r="D32" s="111">
        <v>2600</v>
      </c>
      <c r="E32" s="111"/>
      <c r="F32" s="110" t="s">
        <v>410</v>
      </c>
      <c r="G32" s="109">
        <v>2</v>
      </c>
      <c r="H32" s="112">
        <v>4</v>
      </c>
      <c r="I32" s="102">
        <f t="shared" si="2"/>
        <v>5200</v>
      </c>
      <c r="J32" s="102">
        <f t="shared" si="2"/>
        <v>10400</v>
      </c>
      <c r="K32" s="102">
        <f t="shared" si="1"/>
        <v>7800</v>
      </c>
    </row>
    <row r="33" spans="1:11" x14ac:dyDescent="0.3">
      <c r="A33" t="s">
        <v>317</v>
      </c>
      <c r="B33" s="111">
        <v>5500</v>
      </c>
      <c r="C33" s="111">
        <v>5000</v>
      </c>
      <c r="D33" s="111">
        <v>5000</v>
      </c>
      <c r="E33" s="111"/>
      <c r="F33" s="110" t="s">
        <v>410</v>
      </c>
      <c r="G33" s="109">
        <v>2</v>
      </c>
      <c r="H33" s="112">
        <v>4</v>
      </c>
      <c r="I33" s="102">
        <f t="shared" si="2"/>
        <v>10000</v>
      </c>
      <c r="J33" s="102">
        <f t="shared" si="2"/>
        <v>20000</v>
      </c>
      <c r="K33" s="102">
        <f t="shared" si="1"/>
        <v>15000</v>
      </c>
    </row>
    <row r="34" spans="1:11" x14ac:dyDescent="0.3">
      <c r="A34" t="s">
        <v>320</v>
      </c>
      <c r="B34" s="111">
        <v>44000</v>
      </c>
      <c r="C34" s="111">
        <f>11800+7500</f>
        <v>19300</v>
      </c>
      <c r="D34" s="111">
        <f>2*4700</f>
        <v>9400</v>
      </c>
      <c r="E34" s="111"/>
      <c r="F34" s="110" t="s">
        <v>414</v>
      </c>
      <c r="G34" s="109">
        <v>1</v>
      </c>
      <c r="H34" s="112">
        <v>2</v>
      </c>
      <c r="I34" s="102">
        <f t="shared" si="2"/>
        <v>19300</v>
      </c>
      <c r="J34" s="102">
        <f t="shared" si="2"/>
        <v>18800</v>
      </c>
      <c r="K34" s="102">
        <f t="shared" si="1"/>
        <v>19050</v>
      </c>
    </row>
    <row r="35" spans="1:11" x14ac:dyDescent="0.3">
      <c r="A35" t="s">
        <v>415</v>
      </c>
      <c r="B35" s="111">
        <v>5200</v>
      </c>
      <c r="C35" s="111">
        <v>5400</v>
      </c>
      <c r="D35" s="111">
        <v>5400</v>
      </c>
      <c r="E35" s="111"/>
      <c r="F35" s="110" t="s">
        <v>410</v>
      </c>
      <c r="G35" s="109">
        <v>2</v>
      </c>
      <c r="H35" s="112">
        <v>4</v>
      </c>
      <c r="I35" s="102">
        <f t="shared" si="2"/>
        <v>10800</v>
      </c>
      <c r="J35" s="102">
        <f t="shared" si="2"/>
        <v>21600</v>
      </c>
      <c r="K35" s="102">
        <f t="shared" si="1"/>
        <v>16200</v>
      </c>
    </row>
    <row r="36" spans="1:11" x14ac:dyDescent="0.3">
      <c r="A36" t="s">
        <v>185</v>
      </c>
      <c r="B36" s="109" t="s">
        <v>394</v>
      </c>
      <c r="C36" s="109" t="s">
        <v>394</v>
      </c>
      <c r="D36" s="109" t="s">
        <v>394</v>
      </c>
      <c r="E36" s="109"/>
      <c r="F36" s="110"/>
      <c r="G36" s="109"/>
      <c r="H36" s="112"/>
      <c r="I36" s="102" t="str">
        <f t="shared" si="2"/>
        <v/>
      </c>
      <c r="J36" s="102" t="str">
        <f t="shared" si="2"/>
        <v/>
      </c>
      <c r="K36" s="102" t="str">
        <f t="shared" si="1"/>
        <v>no limit</v>
      </c>
    </row>
    <row r="37" spans="1:11" x14ac:dyDescent="0.3">
      <c r="A37" t="s">
        <v>328</v>
      </c>
      <c r="B37" s="111">
        <v>13295.35</v>
      </c>
      <c r="C37" s="111">
        <v>13295.35</v>
      </c>
      <c r="D37" s="111">
        <v>13295.35</v>
      </c>
      <c r="E37" s="113"/>
      <c r="F37" s="110" t="s">
        <v>397</v>
      </c>
      <c r="G37" s="109">
        <v>2</v>
      </c>
      <c r="H37" s="112">
        <v>4</v>
      </c>
      <c r="I37" s="102">
        <f t="shared" si="2"/>
        <v>26590.7</v>
      </c>
      <c r="J37" s="102">
        <f t="shared" si="2"/>
        <v>53181.4</v>
      </c>
      <c r="K37" s="102">
        <f t="shared" si="1"/>
        <v>39886.050000000003</v>
      </c>
    </row>
    <row r="38" spans="1:11" x14ac:dyDescent="0.3">
      <c r="A38" t="s">
        <v>331</v>
      </c>
      <c r="B38" s="111">
        <v>2700</v>
      </c>
      <c r="C38" s="111">
        <v>2700</v>
      </c>
      <c r="D38" s="111">
        <v>2700</v>
      </c>
      <c r="E38" s="111"/>
      <c r="F38" s="110" t="s">
        <v>416</v>
      </c>
      <c r="G38" s="109">
        <v>1</v>
      </c>
      <c r="H38" s="112">
        <v>1</v>
      </c>
      <c r="I38" s="102">
        <f t="shared" si="2"/>
        <v>2700</v>
      </c>
      <c r="J38" s="102">
        <f t="shared" si="2"/>
        <v>2700</v>
      </c>
      <c r="K38" s="102">
        <f t="shared" si="1"/>
        <v>2700</v>
      </c>
    </row>
    <row r="39" spans="1:11" x14ac:dyDescent="0.3">
      <c r="A39" t="s">
        <v>333</v>
      </c>
      <c r="B39" s="109" t="s">
        <v>394</v>
      </c>
      <c r="C39" s="109" t="s">
        <v>394</v>
      </c>
      <c r="D39" s="109" t="s">
        <v>394</v>
      </c>
      <c r="E39" s="109"/>
      <c r="F39" s="110"/>
      <c r="G39" s="109"/>
      <c r="H39" s="112"/>
      <c r="I39" s="102" t="str">
        <f t="shared" si="2"/>
        <v/>
      </c>
      <c r="J39" s="102" t="str">
        <f t="shared" si="2"/>
        <v/>
      </c>
      <c r="K39" s="102" t="str">
        <f t="shared" si="1"/>
        <v>no limit</v>
      </c>
    </row>
    <row r="40" spans="1:11" x14ac:dyDescent="0.3">
      <c r="A40" t="s">
        <v>334</v>
      </c>
      <c r="B40" s="109" t="s">
        <v>394</v>
      </c>
      <c r="C40" s="109" t="s">
        <v>394</v>
      </c>
      <c r="D40" s="109" t="s">
        <v>394</v>
      </c>
      <c r="E40" s="109"/>
      <c r="F40" s="110"/>
      <c r="G40" s="109"/>
      <c r="H40" s="112"/>
      <c r="I40" s="102" t="str">
        <f t="shared" si="2"/>
        <v/>
      </c>
      <c r="J40" s="102" t="str">
        <f t="shared" si="2"/>
        <v/>
      </c>
      <c r="K40" s="102" t="str">
        <f t="shared" si="1"/>
        <v>no limit</v>
      </c>
    </row>
    <row r="41" spans="1:11" x14ac:dyDescent="0.3">
      <c r="A41" t="s">
        <v>417</v>
      </c>
      <c r="B41" s="111">
        <v>1000</v>
      </c>
      <c r="C41" s="111">
        <v>1000</v>
      </c>
      <c r="D41" s="111">
        <v>1000</v>
      </c>
      <c r="E41" s="111"/>
      <c r="F41" s="110" t="s">
        <v>404</v>
      </c>
      <c r="G41" s="109">
        <v>4</v>
      </c>
      <c r="H41" s="112">
        <v>4</v>
      </c>
      <c r="I41" s="102">
        <f t="shared" si="2"/>
        <v>4000</v>
      </c>
      <c r="J41" s="102">
        <f t="shared" si="2"/>
        <v>4000</v>
      </c>
      <c r="K41" s="102">
        <f t="shared" si="1"/>
        <v>4000</v>
      </c>
    </row>
    <row r="42" spans="1:11" x14ac:dyDescent="0.3">
      <c r="A42" t="s">
        <v>337</v>
      </c>
      <c r="B42" s="111">
        <v>3500</v>
      </c>
      <c r="C42" s="111">
        <v>1000</v>
      </c>
      <c r="D42" s="111">
        <v>1000</v>
      </c>
      <c r="E42" s="111"/>
      <c r="F42" s="110" t="s">
        <v>397</v>
      </c>
      <c r="G42" s="109">
        <v>2</v>
      </c>
      <c r="H42" s="112">
        <v>4</v>
      </c>
      <c r="I42" s="102">
        <f t="shared" si="2"/>
        <v>2000</v>
      </c>
      <c r="J42" s="102">
        <f t="shared" si="2"/>
        <v>4000</v>
      </c>
      <c r="K42" s="102">
        <f t="shared" si="1"/>
        <v>3000</v>
      </c>
    </row>
    <row r="43" spans="1:11" x14ac:dyDescent="0.3">
      <c r="A43" t="s">
        <v>339</v>
      </c>
      <c r="B43" s="111">
        <v>4000</v>
      </c>
      <c r="C43" s="111">
        <v>1000</v>
      </c>
      <c r="D43" s="111">
        <v>1000</v>
      </c>
      <c r="E43" s="111"/>
      <c r="F43" s="110" t="s">
        <v>404</v>
      </c>
      <c r="G43" s="109">
        <v>4</v>
      </c>
      <c r="H43" s="112">
        <v>4</v>
      </c>
      <c r="I43" s="102">
        <f t="shared" si="2"/>
        <v>4000</v>
      </c>
      <c r="J43" s="102">
        <f t="shared" si="2"/>
        <v>4000</v>
      </c>
      <c r="K43" s="102">
        <f t="shared" si="1"/>
        <v>4000</v>
      </c>
    </row>
    <row r="44" spans="1:11" x14ac:dyDescent="0.3">
      <c r="A44" t="s">
        <v>341</v>
      </c>
      <c r="B44" s="111">
        <v>4000</v>
      </c>
      <c r="C44" s="111">
        <v>1600</v>
      </c>
      <c r="D44" s="111">
        <v>1600</v>
      </c>
      <c r="E44" s="111"/>
      <c r="F44" s="110" t="s">
        <v>397</v>
      </c>
      <c r="G44" s="109">
        <v>2</v>
      </c>
      <c r="H44" s="112">
        <v>4</v>
      </c>
      <c r="I44" s="102">
        <f t="shared" si="2"/>
        <v>3200</v>
      </c>
      <c r="J44" s="102">
        <f t="shared" si="2"/>
        <v>6400</v>
      </c>
      <c r="K44" s="102">
        <f t="shared" si="1"/>
        <v>4800</v>
      </c>
    </row>
    <row r="45" spans="1:11" x14ac:dyDescent="0.3">
      <c r="A45" t="s">
        <v>343</v>
      </c>
      <c r="B45" s="109" t="s">
        <v>394</v>
      </c>
      <c r="C45" s="109" t="s">
        <v>394</v>
      </c>
      <c r="D45" s="109" t="s">
        <v>394</v>
      </c>
      <c r="E45" s="109"/>
      <c r="F45" s="110"/>
      <c r="G45" s="109"/>
      <c r="H45" s="112"/>
      <c r="I45" s="102" t="str">
        <f t="shared" si="2"/>
        <v/>
      </c>
      <c r="J45" s="102" t="str">
        <f t="shared" si="2"/>
        <v/>
      </c>
      <c r="K45" s="102" t="str">
        <f t="shared" si="1"/>
        <v>no limit</v>
      </c>
    </row>
    <row r="46" spans="1:11" x14ac:dyDescent="0.3">
      <c r="A46" t="s">
        <v>345</v>
      </c>
      <c r="B46" s="109" t="s">
        <v>394</v>
      </c>
      <c r="C46" s="109" t="s">
        <v>394</v>
      </c>
      <c r="D46" s="109" t="s">
        <v>394</v>
      </c>
      <c r="E46" s="109"/>
      <c r="F46" s="110"/>
      <c r="G46" s="109"/>
      <c r="H46" s="112"/>
      <c r="I46" s="102" t="str">
        <f t="shared" si="2"/>
        <v/>
      </c>
      <c r="J46" s="102" t="str">
        <f t="shared" si="2"/>
        <v/>
      </c>
      <c r="K46" s="102" t="str">
        <f t="shared" si="1"/>
        <v>no limit</v>
      </c>
    </row>
    <row r="47" spans="1:11" x14ac:dyDescent="0.3">
      <c r="A47" t="s">
        <v>348</v>
      </c>
      <c r="B47" s="111">
        <v>4080</v>
      </c>
      <c r="C47" s="111">
        <v>1560</v>
      </c>
      <c r="D47" s="111">
        <v>1040</v>
      </c>
      <c r="E47" s="111"/>
      <c r="F47" s="110" t="s">
        <v>418</v>
      </c>
      <c r="G47" s="109">
        <v>1</v>
      </c>
      <c r="H47" s="112">
        <v>2</v>
      </c>
      <c r="I47" s="102">
        <f t="shared" si="2"/>
        <v>1560</v>
      </c>
      <c r="J47" s="102">
        <f t="shared" si="2"/>
        <v>2080</v>
      </c>
      <c r="K47" s="102">
        <f t="shared" si="1"/>
        <v>1820</v>
      </c>
    </row>
    <row r="48" spans="1:11" x14ac:dyDescent="0.3">
      <c r="A48" t="s">
        <v>419</v>
      </c>
      <c r="B48" s="109" t="s">
        <v>394</v>
      </c>
      <c r="C48" s="109" t="s">
        <v>394</v>
      </c>
      <c r="D48" s="109" t="s">
        <v>394</v>
      </c>
      <c r="E48" s="109"/>
      <c r="F48" s="110"/>
      <c r="G48" s="109"/>
      <c r="H48" s="112"/>
      <c r="I48" s="102" t="str">
        <f t="shared" si="2"/>
        <v/>
      </c>
      <c r="J48" s="102" t="str">
        <f t="shared" si="2"/>
        <v/>
      </c>
      <c r="K48" s="102" t="str">
        <f t="shared" si="1"/>
        <v>no limit</v>
      </c>
    </row>
    <row r="49" spans="1:11" x14ac:dyDescent="0.3">
      <c r="A49" t="s">
        <v>353</v>
      </c>
      <c r="B49" s="111">
        <v>2000</v>
      </c>
      <c r="C49" s="111">
        <v>1000</v>
      </c>
      <c r="D49" s="111">
        <v>1000</v>
      </c>
      <c r="E49" s="111"/>
      <c r="F49" s="110" t="s">
        <v>397</v>
      </c>
      <c r="G49" s="109">
        <v>2</v>
      </c>
      <c r="H49" s="112">
        <v>4</v>
      </c>
      <c r="I49" s="102">
        <f t="shared" si="2"/>
        <v>2000</v>
      </c>
      <c r="J49" s="102">
        <f t="shared" si="2"/>
        <v>4000</v>
      </c>
      <c r="K49" s="102">
        <f t="shared" si="1"/>
        <v>3000</v>
      </c>
    </row>
    <row r="50" spans="1:11" x14ac:dyDescent="0.3">
      <c r="A50" t="s">
        <v>355</v>
      </c>
      <c r="B50" s="111">
        <v>1000</v>
      </c>
      <c r="C50" s="111">
        <v>2800</v>
      </c>
      <c r="D50" s="111">
        <v>2800</v>
      </c>
      <c r="E50" s="111"/>
      <c r="F50" s="110" t="s">
        <v>397</v>
      </c>
      <c r="G50" s="109">
        <v>2</v>
      </c>
      <c r="H50" s="112">
        <v>4</v>
      </c>
      <c r="I50" s="102">
        <f t="shared" si="2"/>
        <v>5600</v>
      </c>
      <c r="J50" s="102">
        <f t="shared" si="2"/>
        <v>11200</v>
      </c>
      <c r="K50" s="102">
        <f t="shared" si="1"/>
        <v>8400</v>
      </c>
    </row>
    <row r="51" spans="1:11" x14ac:dyDescent="0.3">
      <c r="A51" t="s">
        <v>357</v>
      </c>
      <c r="B51" s="111">
        <v>20000</v>
      </c>
      <c r="C51" s="111">
        <v>2000</v>
      </c>
      <c r="D51" s="111">
        <v>1000</v>
      </c>
      <c r="E51" s="111"/>
      <c r="F51" s="110" t="s">
        <v>420</v>
      </c>
      <c r="G51" s="109">
        <v>1</v>
      </c>
      <c r="H51" s="112">
        <v>2</v>
      </c>
      <c r="I51" s="102">
        <f t="shared" si="2"/>
        <v>2000</v>
      </c>
      <c r="J51" s="102">
        <f t="shared" si="2"/>
        <v>2000</v>
      </c>
      <c r="K51" s="102">
        <f t="shared" si="1"/>
        <v>2000</v>
      </c>
    </row>
    <row r="52" spans="1:11" x14ac:dyDescent="0.3">
      <c r="A52" t="s">
        <v>359</v>
      </c>
      <c r="B52" s="111">
        <v>2500</v>
      </c>
      <c r="C52" s="111">
        <v>1500</v>
      </c>
      <c r="D52" s="111">
        <v>1500</v>
      </c>
      <c r="E52" s="111"/>
      <c r="F52" s="110" t="s">
        <v>397</v>
      </c>
      <c r="G52" s="109">
        <v>2</v>
      </c>
      <c r="H52" s="112">
        <v>4</v>
      </c>
      <c r="I52" s="102">
        <f t="shared" si="2"/>
        <v>3000</v>
      </c>
      <c r="J52" s="102">
        <f t="shared" si="2"/>
        <v>6000</v>
      </c>
      <c r="K52" s="102">
        <f t="shared" si="1"/>
        <v>4500</v>
      </c>
    </row>
  </sheetData>
  <sortState xmlns:xlrd2="http://schemas.microsoft.com/office/spreadsheetml/2017/richdata2" ref="A1:A51">
    <sortCondition ref="A1:A51"/>
  </sortState>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DF1E-E11A-4929-91AD-1088D8040FC5}">
  <sheetPr>
    <tabColor rgb="FFC00000"/>
  </sheetPr>
  <dimension ref="A1:Y176"/>
  <sheetViews>
    <sheetView workbookViewId="0">
      <pane xSplit="1" ySplit="1" topLeftCell="B2" activePane="bottomRight" state="frozen"/>
      <selection pane="topRight" activeCell="B1" sqref="B1"/>
      <selection pane="bottomLeft" activeCell="A2" sqref="A2"/>
      <selection pane="bottomRight" activeCell="H4" sqref="H4"/>
    </sheetView>
  </sheetViews>
  <sheetFormatPr defaultColWidth="21" defaultRowHeight="13.8" x14ac:dyDescent="0.3"/>
  <cols>
    <col min="1" max="1" width="21" style="143"/>
    <col min="2" max="2" width="38.625" style="143" customWidth="1"/>
    <col min="3" max="3" width="9.5" style="143" customWidth="1"/>
    <col min="4" max="4" width="9.125" style="143" customWidth="1"/>
    <col min="5" max="5" width="21" style="143"/>
    <col min="6" max="6" width="11.5" style="151" customWidth="1"/>
    <col min="7" max="7" width="12.375" style="151" customWidth="1"/>
    <col min="8" max="8" width="11.875" style="250" customWidth="1"/>
    <col min="9" max="9" width="3.875" style="151" customWidth="1"/>
    <col min="10" max="10" width="8.75" style="151" customWidth="1"/>
    <col min="11" max="12" width="9.25" style="151" customWidth="1"/>
    <col min="13" max="13" width="7.125" style="152" customWidth="1"/>
    <col min="14" max="14" width="8.5" style="151" customWidth="1"/>
    <col min="15" max="16" width="17.875" style="151" customWidth="1"/>
    <col min="17" max="17" width="8.5" style="151" customWidth="1"/>
    <col min="18" max="18" width="7.375" style="151" customWidth="1"/>
    <col min="19" max="19" width="21" style="140"/>
    <col min="20" max="20" width="18" style="108" customWidth="1"/>
    <col min="21" max="21" width="8" style="151" customWidth="1"/>
    <col min="22" max="22" width="6" style="151" customWidth="1"/>
    <col min="23" max="23" width="13.125" style="151" customWidth="1"/>
    <col min="24" max="24" width="17" style="151" customWidth="1"/>
    <col min="25" max="25" width="8.5" style="151" customWidth="1"/>
    <col min="26" max="16384" width="21" style="151"/>
  </cols>
  <sheetData>
    <row r="1" spans="1:25" s="159" customFormat="1" ht="41.4" x14ac:dyDescent="0.3">
      <c r="A1" s="173" t="s">
        <v>1435</v>
      </c>
      <c r="B1" s="179" t="s">
        <v>1706</v>
      </c>
      <c r="C1" s="179" t="s">
        <v>890</v>
      </c>
      <c r="D1" s="179" t="s">
        <v>891</v>
      </c>
      <c r="E1" s="179" t="s">
        <v>892</v>
      </c>
      <c r="F1" s="159" t="s">
        <v>1707</v>
      </c>
      <c r="G1" s="159" t="s">
        <v>891</v>
      </c>
      <c r="H1" s="249" t="s">
        <v>893</v>
      </c>
      <c r="J1" s="159" t="s">
        <v>1705</v>
      </c>
      <c r="K1" s="159" t="s">
        <v>894</v>
      </c>
      <c r="L1" s="159" t="s">
        <v>895</v>
      </c>
      <c r="M1" s="180"/>
      <c r="N1" s="155" t="s">
        <v>1150</v>
      </c>
      <c r="O1" s="155" t="s">
        <v>909</v>
      </c>
      <c r="P1" s="172" t="s">
        <v>1079</v>
      </c>
      <c r="Q1" s="181" t="s">
        <v>1680</v>
      </c>
      <c r="R1" s="155" t="s">
        <v>1151</v>
      </c>
      <c r="S1" s="139" t="s">
        <v>909</v>
      </c>
      <c r="T1" s="13" t="s">
        <v>1211</v>
      </c>
      <c r="U1" s="155" t="s">
        <v>1680</v>
      </c>
      <c r="V1" s="103" t="s">
        <v>1363</v>
      </c>
      <c r="W1" s="103" t="s">
        <v>909</v>
      </c>
      <c r="X1" s="170" t="s">
        <v>1364</v>
      </c>
      <c r="Y1" s="103" t="s">
        <v>1680</v>
      </c>
    </row>
    <row r="2" spans="1:25" x14ac:dyDescent="0.3">
      <c r="A2" s="174" t="s">
        <v>2</v>
      </c>
      <c r="B2" s="142" t="s">
        <v>804</v>
      </c>
      <c r="C2" s="162">
        <v>105</v>
      </c>
      <c r="D2" s="166">
        <v>0.38700000000000001</v>
      </c>
      <c r="E2" s="142" t="s">
        <v>847</v>
      </c>
      <c r="F2" s="148">
        <v>35</v>
      </c>
      <c r="G2" s="149">
        <v>0.374</v>
      </c>
      <c r="H2" s="250">
        <f>AVERAGE(D2,G2)</f>
        <v>0.3805</v>
      </c>
      <c r="J2" s="151" t="s">
        <v>896</v>
      </c>
      <c r="K2" s="151">
        <v>25.96</v>
      </c>
      <c r="L2" s="151">
        <v>14.77</v>
      </c>
      <c r="M2" s="152" t="s">
        <v>907</v>
      </c>
      <c r="N2" s="148">
        <v>1</v>
      </c>
      <c r="O2" s="148" t="s">
        <v>910</v>
      </c>
      <c r="P2" s="148" t="s">
        <v>911</v>
      </c>
      <c r="Q2" s="156">
        <f>IF(P2="Uncontested",100,LEFT(O2,2)-LEFT(P2,2))</f>
        <v>100</v>
      </c>
      <c r="R2" s="157">
        <v>3</v>
      </c>
      <c r="S2" s="110" t="s">
        <v>1152</v>
      </c>
      <c r="T2" s="109" t="s">
        <v>1153</v>
      </c>
      <c r="U2" s="156">
        <f>IF(T2="Uncontested",100,LEFT(S2,2)-LEFT(T2,2))</f>
        <v>2</v>
      </c>
      <c r="V2" s="109">
        <v>1</v>
      </c>
      <c r="W2" s="110" t="s">
        <v>1212</v>
      </c>
      <c r="X2" s="110" t="s">
        <v>911</v>
      </c>
      <c r="Y2" s="156">
        <f>IF(X2="Uncontested",100,LEFT(W2,2)-LEFT(X2,2))</f>
        <v>100</v>
      </c>
    </row>
    <row r="3" spans="1:25" x14ac:dyDescent="0.3">
      <c r="A3" s="174" t="s">
        <v>3</v>
      </c>
      <c r="B3" s="142" t="s">
        <v>805</v>
      </c>
      <c r="C3" s="162">
        <v>40</v>
      </c>
      <c r="D3" s="166">
        <v>0.21199999999999999</v>
      </c>
      <c r="E3" s="142" t="s">
        <v>848</v>
      </c>
      <c r="F3" s="148">
        <v>10</v>
      </c>
      <c r="G3" s="149">
        <v>0.20899999999999999</v>
      </c>
      <c r="H3" s="250">
        <f t="shared" ref="H3:H52" si="0">AVERAGE(D3,G3)</f>
        <v>0.21049999999999999</v>
      </c>
      <c r="J3" s="151" t="s">
        <v>897</v>
      </c>
      <c r="K3" s="151">
        <v>68.3</v>
      </c>
      <c r="L3" s="151">
        <v>20.6</v>
      </c>
      <c r="N3" s="148">
        <v>2</v>
      </c>
      <c r="O3" s="148" t="s">
        <v>912</v>
      </c>
      <c r="P3" s="148" t="s">
        <v>913</v>
      </c>
      <c r="Q3" s="156">
        <f t="shared" ref="Q3:Q66" si="1">IF(P3="Uncontested",100,LEFT(O3,2)-LEFT(P3,2))</f>
        <v>22</v>
      </c>
      <c r="R3" s="157">
        <v>15</v>
      </c>
      <c r="S3" s="110" t="s">
        <v>1154</v>
      </c>
      <c r="T3" s="109" t="s">
        <v>1155</v>
      </c>
      <c r="U3" s="156">
        <f t="shared" ref="U3:U33" si="2">IF(T3="Uncontested",100,LEFT(S3,2)-LEFT(T3,2))</f>
        <v>6</v>
      </c>
      <c r="V3" s="109">
        <v>2</v>
      </c>
      <c r="W3" s="110" t="s">
        <v>1213</v>
      </c>
      <c r="X3" s="110" t="s">
        <v>911</v>
      </c>
      <c r="Y3" s="156">
        <f t="shared" ref="Y3:Y66" si="3">IF(X3="Uncontested",100,LEFT(W3,2)-LEFT(X3,2))</f>
        <v>100</v>
      </c>
    </row>
    <row r="4" spans="1:25" x14ac:dyDescent="0.3">
      <c r="A4" s="174" t="s">
        <v>5</v>
      </c>
      <c r="B4" s="142" t="s">
        <v>806</v>
      </c>
      <c r="C4" s="162">
        <v>30</v>
      </c>
      <c r="D4" s="166">
        <v>0.10100000000000001</v>
      </c>
      <c r="E4" s="142" t="s">
        <v>849</v>
      </c>
      <c r="F4" s="148">
        <v>30</v>
      </c>
      <c r="G4" s="149">
        <v>0.22</v>
      </c>
      <c r="H4" s="250">
        <f t="shared" si="0"/>
        <v>0.1605</v>
      </c>
      <c r="J4" s="151" t="s">
        <v>898</v>
      </c>
      <c r="K4" s="151">
        <v>91.76</v>
      </c>
      <c r="L4" s="151">
        <v>5.73</v>
      </c>
      <c r="N4" s="148">
        <v>3</v>
      </c>
      <c r="O4" s="148" t="s">
        <v>914</v>
      </c>
      <c r="P4" s="148" t="s">
        <v>911</v>
      </c>
      <c r="Q4" s="156">
        <f t="shared" si="1"/>
        <v>100</v>
      </c>
      <c r="R4" s="157">
        <v>20</v>
      </c>
      <c r="S4" s="110" t="s">
        <v>1156</v>
      </c>
      <c r="T4" s="109" t="s">
        <v>1157</v>
      </c>
      <c r="U4" s="156">
        <f t="shared" si="2"/>
        <v>2</v>
      </c>
      <c r="V4" s="109">
        <v>3</v>
      </c>
      <c r="W4" s="110" t="s">
        <v>1214</v>
      </c>
      <c r="X4" s="110" t="s">
        <v>1215</v>
      </c>
      <c r="Y4" s="156">
        <f t="shared" si="3"/>
        <v>38</v>
      </c>
    </row>
    <row r="5" spans="1:25" x14ac:dyDescent="0.3">
      <c r="A5" s="174" t="s">
        <v>6</v>
      </c>
      <c r="B5" s="142" t="s">
        <v>807</v>
      </c>
      <c r="C5" s="162">
        <v>100</v>
      </c>
      <c r="D5" s="166">
        <v>0.28899999999999998</v>
      </c>
      <c r="E5" s="142" t="s">
        <v>850</v>
      </c>
      <c r="F5" s="148">
        <v>18</v>
      </c>
      <c r="G5" s="149">
        <v>0.311</v>
      </c>
      <c r="H5" s="250">
        <f t="shared" si="0"/>
        <v>0.3</v>
      </c>
      <c r="J5" s="151" t="s">
        <v>899</v>
      </c>
      <c r="K5" s="151">
        <v>94.47</v>
      </c>
      <c r="L5" s="151">
        <v>5.53</v>
      </c>
      <c r="N5" s="148">
        <v>4</v>
      </c>
      <c r="O5" s="148" t="s">
        <v>915</v>
      </c>
      <c r="P5" s="148" t="s">
        <v>916</v>
      </c>
      <c r="Q5" s="156">
        <f t="shared" si="1"/>
        <v>26</v>
      </c>
      <c r="R5" s="157">
        <v>21</v>
      </c>
      <c r="S5" s="110" t="s">
        <v>1158</v>
      </c>
      <c r="T5" s="109" t="s">
        <v>1159</v>
      </c>
      <c r="U5" s="156">
        <f t="shared" si="2"/>
        <v>18</v>
      </c>
      <c r="V5" s="109">
        <v>4</v>
      </c>
      <c r="W5" s="110" t="s">
        <v>1216</v>
      </c>
      <c r="X5" s="110" t="s">
        <v>911</v>
      </c>
      <c r="Y5" s="156">
        <f t="shared" si="3"/>
        <v>100</v>
      </c>
    </row>
    <row r="6" spans="1:25" x14ac:dyDescent="0.3">
      <c r="A6" s="174" t="s">
        <v>7</v>
      </c>
      <c r="B6" s="142" t="s">
        <v>808</v>
      </c>
      <c r="C6" s="162">
        <v>80</v>
      </c>
      <c r="D6" s="166">
        <v>0.26500000000000001</v>
      </c>
      <c r="E6" s="142" t="s">
        <v>851</v>
      </c>
      <c r="F6" s="148">
        <v>20</v>
      </c>
      <c r="G6" s="149">
        <v>0.216</v>
      </c>
      <c r="H6" s="250">
        <f t="shared" si="0"/>
        <v>0.24049999999999999</v>
      </c>
      <c r="J6" s="151" t="s">
        <v>900</v>
      </c>
      <c r="K6" s="151">
        <v>78.84</v>
      </c>
      <c r="L6" s="151">
        <v>14.76</v>
      </c>
      <c r="N6" s="148">
        <v>5</v>
      </c>
      <c r="O6" s="148" t="s">
        <v>917</v>
      </c>
      <c r="P6" s="148" t="s">
        <v>911</v>
      </c>
      <c r="Q6" s="156">
        <f t="shared" si="1"/>
        <v>100</v>
      </c>
      <c r="R6" s="157">
        <v>30</v>
      </c>
      <c r="S6" s="110" t="s">
        <v>1160</v>
      </c>
      <c r="T6" s="109" t="s">
        <v>1161</v>
      </c>
      <c r="U6" s="156">
        <f t="shared" si="2"/>
        <v>6</v>
      </c>
      <c r="V6" s="109">
        <v>5</v>
      </c>
      <c r="W6" s="110" t="s">
        <v>1217</v>
      </c>
      <c r="X6" s="110" t="s">
        <v>911</v>
      </c>
      <c r="Y6" s="156">
        <f t="shared" si="3"/>
        <v>100</v>
      </c>
    </row>
    <row r="7" spans="1:25" x14ac:dyDescent="0.3">
      <c r="A7" s="174" t="s">
        <v>8</v>
      </c>
      <c r="B7" s="142" t="s">
        <v>809</v>
      </c>
      <c r="C7" s="162">
        <v>65</v>
      </c>
      <c r="D7" s="166">
        <v>0.26300000000000001</v>
      </c>
      <c r="E7" s="142" t="s">
        <v>852</v>
      </c>
      <c r="F7" s="148">
        <v>17</v>
      </c>
      <c r="G7" s="149">
        <v>0.27300000000000002</v>
      </c>
      <c r="H7" s="250">
        <f t="shared" si="0"/>
        <v>0.26800000000000002</v>
      </c>
      <c r="J7" s="151" t="s">
        <v>901</v>
      </c>
      <c r="K7" s="151">
        <v>89.13</v>
      </c>
      <c r="L7" s="151">
        <v>8.39</v>
      </c>
      <c r="M7" s="152" t="s">
        <v>906</v>
      </c>
      <c r="N7" s="148">
        <v>6</v>
      </c>
      <c r="O7" s="148" t="s">
        <v>918</v>
      </c>
      <c r="P7" s="148" t="s">
        <v>919</v>
      </c>
      <c r="Q7" s="156">
        <f t="shared" si="1"/>
        <v>50</v>
      </c>
      <c r="R7" s="157">
        <v>31</v>
      </c>
      <c r="S7" s="110" t="s">
        <v>1162</v>
      </c>
      <c r="T7" s="109" t="s">
        <v>1163</v>
      </c>
      <c r="U7" s="156">
        <f t="shared" si="2"/>
        <v>8</v>
      </c>
      <c r="V7" s="109">
        <v>6</v>
      </c>
      <c r="W7" s="110" t="s">
        <v>1218</v>
      </c>
      <c r="X7" s="110" t="s">
        <v>911</v>
      </c>
      <c r="Y7" s="156">
        <f t="shared" si="3"/>
        <v>100</v>
      </c>
    </row>
    <row r="8" spans="1:25" x14ac:dyDescent="0.3">
      <c r="A8" s="174" t="s">
        <v>9</v>
      </c>
      <c r="B8" s="142" t="s">
        <v>810</v>
      </c>
      <c r="C8" s="162">
        <v>151</v>
      </c>
      <c r="D8" s="166">
        <v>0.249</v>
      </c>
      <c r="E8" s="142" t="s">
        <v>853</v>
      </c>
      <c r="F8" s="148">
        <v>36</v>
      </c>
      <c r="G8" s="149">
        <v>0.17799999999999999</v>
      </c>
      <c r="H8" s="250">
        <f t="shared" si="0"/>
        <v>0.2135</v>
      </c>
      <c r="J8" s="151" t="s">
        <v>902</v>
      </c>
      <c r="K8" s="151">
        <v>44.55</v>
      </c>
      <c r="L8" s="151">
        <v>26.47</v>
      </c>
      <c r="N8" s="148">
        <v>7</v>
      </c>
      <c r="O8" s="148" t="s">
        <v>920</v>
      </c>
      <c r="P8" s="148" t="s">
        <v>921</v>
      </c>
      <c r="Q8" s="156">
        <f t="shared" si="1"/>
        <v>34</v>
      </c>
      <c r="R8" s="157">
        <v>34</v>
      </c>
      <c r="S8" s="110" t="s">
        <v>1164</v>
      </c>
      <c r="T8" s="109" t="s">
        <v>1165</v>
      </c>
      <c r="U8" s="156">
        <f t="shared" si="2"/>
        <v>14</v>
      </c>
      <c r="V8" s="109">
        <v>7</v>
      </c>
      <c r="W8" s="110" t="s">
        <v>1219</v>
      </c>
      <c r="X8" s="110" t="s">
        <v>1220</v>
      </c>
      <c r="Y8" s="156">
        <f t="shared" si="3"/>
        <v>32</v>
      </c>
    </row>
    <row r="9" spans="1:25" x14ac:dyDescent="0.3">
      <c r="A9" s="174" t="s">
        <v>10</v>
      </c>
      <c r="B9" s="142" t="s">
        <v>811</v>
      </c>
      <c r="C9" s="162">
        <v>41</v>
      </c>
      <c r="D9" s="166">
        <v>0.28299999999999997</v>
      </c>
      <c r="E9" s="142" t="s">
        <v>854</v>
      </c>
      <c r="F9" s="148">
        <v>10</v>
      </c>
      <c r="G9" s="149">
        <v>0.23300000000000001</v>
      </c>
      <c r="H9" s="250">
        <f t="shared" si="0"/>
        <v>0.25800000000000001</v>
      </c>
      <c r="J9" s="151" t="s">
        <v>903</v>
      </c>
      <c r="K9" s="151">
        <v>78.23</v>
      </c>
      <c r="L9" s="151">
        <v>20.93</v>
      </c>
      <c r="N9" s="148">
        <v>8</v>
      </c>
      <c r="O9" s="148" t="s">
        <v>922</v>
      </c>
      <c r="P9" s="148" t="s">
        <v>923</v>
      </c>
      <c r="Q9" s="156">
        <f t="shared" si="1"/>
        <v>33</v>
      </c>
      <c r="R9" s="157">
        <v>37</v>
      </c>
      <c r="S9" s="110" t="s">
        <v>1166</v>
      </c>
      <c r="T9" s="109" t="s">
        <v>1167</v>
      </c>
      <c r="U9" s="156">
        <f t="shared" si="2"/>
        <v>12</v>
      </c>
      <c r="V9" s="109">
        <v>8</v>
      </c>
      <c r="W9" s="110" t="s">
        <v>1221</v>
      </c>
      <c r="X9" s="110" t="s">
        <v>911</v>
      </c>
      <c r="Y9" s="156">
        <f t="shared" si="3"/>
        <v>100</v>
      </c>
    </row>
    <row r="10" spans="1:25" x14ac:dyDescent="0.3">
      <c r="A10" s="174" t="s">
        <v>11</v>
      </c>
      <c r="B10" s="145" t="s">
        <v>260</v>
      </c>
      <c r="C10" s="162"/>
      <c r="D10" s="166"/>
      <c r="E10" s="142"/>
      <c r="F10" s="148"/>
      <c r="G10" s="149">
        <f>K12</f>
        <v>0.58079000000000003</v>
      </c>
      <c r="H10" s="250">
        <f t="shared" si="0"/>
        <v>0.58079000000000003</v>
      </c>
      <c r="J10" s="151" t="s">
        <v>904</v>
      </c>
      <c r="K10" s="151">
        <v>74.180000000000007</v>
      </c>
      <c r="L10" s="151">
        <v>25.14</v>
      </c>
      <c r="N10" s="148">
        <v>9</v>
      </c>
      <c r="O10" s="148" t="s">
        <v>924</v>
      </c>
      <c r="P10" s="148" t="s">
        <v>911</v>
      </c>
      <c r="Q10" s="156">
        <f t="shared" si="1"/>
        <v>100</v>
      </c>
      <c r="R10" s="157">
        <v>46</v>
      </c>
      <c r="S10" s="110" t="s">
        <v>1168</v>
      </c>
      <c r="T10" s="109" t="s">
        <v>1169</v>
      </c>
      <c r="U10" s="156">
        <f t="shared" si="2"/>
        <v>2</v>
      </c>
      <c r="V10" s="109">
        <v>9</v>
      </c>
      <c r="W10" s="110" t="s">
        <v>1222</v>
      </c>
      <c r="X10" s="110" t="s">
        <v>911</v>
      </c>
      <c r="Y10" s="156">
        <f t="shared" si="3"/>
        <v>100</v>
      </c>
    </row>
    <row r="11" spans="1:25" x14ac:dyDescent="0.3">
      <c r="A11" s="174" t="s">
        <v>12</v>
      </c>
      <c r="B11" s="142" t="s">
        <v>812</v>
      </c>
      <c r="C11" s="162">
        <v>120</v>
      </c>
      <c r="D11" s="166">
        <v>0.2</v>
      </c>
      <c r="E11" s="142" t="s">
        <v>855</v>
      </c>
      <c r="F11" s="148">
        <v>22</v>
      </c>
      <c r="G11" s="149">
        <v>0.108</v>
      </c>
      <c r="H11" s="250">
        <f t="shared" si="0"/>
        <v>0.154</v>
      </c>
      <c r="J11" s="151" t="s">
        <v>905</v>
      </c>
      <c r="K11" s="151">
        <v>88.3</v>
      </c>
      <c r="L11" s="151">
        <v>10.61</v>
      </c>
      <c r="N11" s="148">
        <v>10</v>
      </c>
      <c r="O11" s="148" t="s">
        <v>925</v>
      </c>
      <c r="P11" s="148" t="s">
        <v>926</v>
      </c>
      <c r="Q11" s="156">
        <f t="shared" si="1"/>
        <v>4</v>
      </c>
      <c r="R11" s="157">
        <v>48</v>
      </c>
      <c r="S11" s="110" t="s">
        <v>1170</v>
      </c>
      <c r="T11" s="109" t="s">
        <v>1171</v>
      </c>
      <c r="U11" s="156">
        <f t="shared" si="2"/>
        <v>14</v>
      </c>
      <c r="V11" s="109">
        <v>10</v>
      </c>
      <c r="W11" s="110" t="s">
        <v>1223</v>
      </c>
      <c r="X11" s="110" t="s">
        <v>1224</v>
      </c>
      <c r="Y11" s="156">
        <f t="shared" si="3"/>
        <v>21</v>
      </c>
    </row>
    <row r="12" spans="1:25" x14ac:dyDescent="0.3">
      <c r="A12" s="174" t="s">
        <v>13</v>
      </c>
      <c r="B12" s="142" t="s">
        <v>813</v>
      </c>
      <c r="C12" s="162">
        <v>179</v>
      </c>
      <c r="D12" s="166">
        <v>0.23200000000000001</v>
      </c>
      <c r="E12" s="142" t="s">
        <v>856</v>
      </c>
      <c r="F12" s="148">
        <v>56</v>
      </c>
      <c r="G12" s="149">
        <v>0.33100000000000002</v>
      </c>
      <c r="H12" s="250">
        <f t="shared" si="0"/>
        <v>0.28150000000000003</v>
      </c>
      <c r="J12" s="151" t="s">
        <v>908</v>
      </c>
      <c r="K12" s="153">
        <f>(AVERAGE(K2:K11)-AVERAGE(L2:L11))*0.01</f>
        <v>0.58079000000000003</v>
      </c>
      <c r="N12" s="148">
        <v>11</v>
      </c>
      <c r="O12" s="148" t="s">
        <v>927</v>
      </c>
      <c r="P12" s="148" t="s">
        <v>911</v>
      </c>
      <c r="Q12" s="156">
        <f t="shared" si="1"/>
        <v>100</v>
      </c>
      <c r="R12" s="157">
        <v>50</v>
      </c>
      <c r="S12" s="110" t="s">
        <v>1172</v>
      </c>
      <c r="T12" s="109" t="s">
        <v>1173</v>
      </c>
      <c r="U12" s="156">
        <f t="shared" si="2"/>
        <v>16</v>
      </c>
      <c r="V12" s="109">
        <v>11</v>
      </c>
      <c r="W12" s="110" t="s">
        <v>1225</v>
      </c>
      <c r="X12" s="110" t="s">
        <v>911</v>
      </c>
      <c r="Y12" s="156">
        <f t="shared" si="3"/>
        <v>100</v>
      </c>
    </row>
    <row r="13" spans="1:25" x14ac:dyDescent="0.3">
      <c r="A13" s="174" t="s">
        <v>14</v>
      </c>
      <c r="B13" s="142" t="s">
        <v>814</v>
      </c>
      <c r="C13" s="162">
        <v>51</v>
      </c>
      <c r="D13" s="166">
        <v>0.33200000000000002</v>
      </c>
      <c r="E13" s="142" t="s">
        <v>857</v>
      </c>
      <c r="F13" s="148">
        <v>13</v>
      </c>
      <c r="G13" s="149">
        <v>0.218</v>
      </c>
      <c r="H13" s="250">
        <f t="shared" si="0"/>
        <v>0.27500000000000002</v>
      </c>
      <c r="N13" s="148">
        <v>12</v>
      </c>
      <c r="O13" s="148" t="s">
        <v>928</v>
      </c>
      <c r="P13" s="148" t="s">
        <v>929</v>
      </c>
      <c r="Q13" s="156">
        <f t="shared" si="1"/>
        <v>8</v>
      </c>
      <c r="R13" s="157">
        <v>62</v>
      </c>
      <c r="S13" s="110" t="s">
        <v>1174</v>
      </c>
      <c r="T13" s="109" t="s">
        <v>1175</v>
      </c>
      <c r="U13" s="156">
        <f t="shared" si="2"/>
        <v>6</v>
      </c>
      <c r="V13" s="109">
        <v>12</v>
      </c>
      <c r="W13" s="110" t="s">
        <v>1226</v>
      </c>
      <c r="X13" s="110" t="s">
        <v>1227</v>
      </c>
      <c r="Y13" s="156">
        <f t="shared" si="3"/>
        <v>2</v>
      </c>
    </row>
    <row r="14" spans="1:25" x14ac:dyDescent="0.3">
      <c r="A14" s="174" t="s">
        <v>15</v>
      </c>
      <c r="B14" s="142" t="s">
        <v>807</v>
      </c>
      <c r="C14" s="162">
        <v>70</v>
      </c>
      <c r="D14" s="166">
        <v>0.26400000000000001</v>
      </c>
      <c r="E14" s="142" t="s">
        <v>858</v>
      </c>
      <c r="F14" s="148">
        <v>35</v>
      </c>
      <c r="G14" s="149">
        <v>0.313</v>
      </c>
      <c r="H14" s="250">
        <f t="shared" si="0"/>
        <v>0.28849999999999998</v>
      </c>
      <c r="N14" s="148">
        <v>13</v>
      </c>
      <c r="O14" s="148" t="s">
        <v>930</v>
      </c>
      <c r="P14" s="148" t="s">
        <v>931</v>
      </c>
      <c r="Q14" s="156">
        <f t="shared" si="1"/>
        <v>14</v>
      </c>
      <c r="R14" s="157">
        <v>67</v>
      </c>
      <c r="S14" s="110" t="s">
        <v>1176</v>
      </c>
      <c r="T14" s="109" t="s">
        <v>1177</v>
      </c>
      <c r="U14" s="156">
        <f t="shared" si="2"/>
        <v>10</v>
      </c>
      <c r="V14" s="109">
        <v>13</v>
      </c>
      <c r="W14" s="110" t="s">
        <v>1228</v>
      </c>
      <c r="X14" s="110" t="s">
        <v>1229</v>
      </c>
      <c r="Y14" s="156">
        <f t="shared" si="3"/>
        <v>38</v>
      </c>
    </row>
    <row r="15" spans="1:25" x14ac:dyDescent="0.3">
      <c r="A15" s="174" t="s">
        <v>16</v>
      </c>
      <c r="B15" s="142" t="s">
        <v>815</v>
      </c>
      <c r="C15" s="162">
        <v>118</v>
      </c>
      <c r="D15" s="166">
        <v>0.185</v>
      </c>
      <c r="E15" s="142" t="s">
        <v>859</v>
      </c>
      <c r="F15" s="148">
        <v>39</v>
      </c>
      <c r="G15" s="149">
        <v>0.158</v>
      </c>
      <c r="H15" s="250">
        <f t="shared" si="0"/>
        <v>0.17149999999999999</v>
      </c>
      <c r="N15" s="148">
        <v>14</v>
      </c>
      <c r="O15" s="148" t="s">
        <v>932</v>
      </c>
      <c r="P15" s="148" t="s">
        <v>933</v>
      </c>
      <c r="Q15" s="156">
        <f t="shared" si="1"/>
        <v>22</v>
      </c>
      <c r="R15" s="157">
        <v>68</v>
      </c>
      <c r="S15" s="110" t="s">
        <v>1178</v>
      </c>
      <c r="T15" s="109" t="s">
        <v>1179</v>
      </c>
      <c r="U15" s="156">
        <f t="shared" si="2"/>
        <v>16</v>
      </c>
      <c r="V15" s="109">
        <v>14</v>
      </c>
      <c r="W15" s="110" t="s">
        <v>1230</v>
      </c>
      <c r="X15" s="110" t="s">
        <v>911</v>
      </c>
      <c r="Y15" s="156">
        <f t="shared" si="3"/>
        <v>100</v>
      </c>
    </row>
    <row r="16" spans="1:25" x14ac:dyDescent="0.3">
      <c r="A16" s="174" t="s">
        <v>17</v>
      </c>
      <c r="B16" s="142" t="s">
        <v>816</v>
      </c>
      <c r="C16" s="162">
        <v>100</v>
      </c>
      <c r="D16" s="166">
        <v>0.22800000000000001</v>
      </c>
      <c r="E16" s="142" t="s">
        <v>860</v>
      </c>
      <c r="F16" s="148">
        <v>25</v>
      </c>
      <c r="G16" s="149">
        <v>0.20300000000000001</v>
      </c>
      <c r="H16" s="250">
        <f t="shared" si="0"/>
        <v>0.21550000000000002</v>
      </c>
      <c r="N16" s="148">
        <v>15</v>
      </c>
      <c r="O16" s="148" t="s">
        <v>934</v>
      </c>
      <c r="P16" s="148" t="s">
        <v>935</v>
      </c>
      <c r="Q16" s="156">
        <f t="shared" si="1"/>
        <v>49</v>
      </c>
      <c r="R16" s="157">
        <v>70</v>
      </c>
      <c r="S16" s="110" t="s">
        <v>1180</v>
      </c>
      <c r="T16" s="109" t="s">
        <v>1181</v>
      </c>
      <c r="U16" s="156">
        <f t="shared" si="2"/>
        <v>6</v>
      </c>
      <c r="V16" s="109">
        <v>15</v>
      </c>
      <c r="W16" s="110" t="s">
        <v>1231</v>
      </c>
      <c r="X16" s="110" t="s">
        <v>1232</v>
      </c>
      <c r="Y16" s="156">
        <f t="shared" si="3"/>
        <v>48</v>
      </c>
    </row>
    <row r="17" spans="1:25" x14ac:dyDescent="0.3">
      <c r="A17" s="174" t="s">
        <v>18</v>
      </c>
      <c r="B17" s="142" t="s">
        <v>817</v>
      </c>
      <c r="C17" s="162">
        <v>100</v>
      </c>
      <c r="D17" s="166">
        <v>0.23100000000000001</v>
      </c>
      <c r="E17" s="142" t="s">
        <v>861</v>
      </c>
      <c r="F17" s="148">
        <v>25</v>
      </c>
      <c r="G17" s="149">
        <v>0.22800000000000001</v>
      </c>
      <c r="H17" s="250">
        <f t="shared" si="0"/>
        <v>0.22950000000000001</v>
      </c>
      <c r="N17" s="148">
        <v>16</v>
      </c>
      <c r="O17" s="148" t="s">
        <v>936</v>
      </c>
      <c r="P17" s="148" t="s">
        <v>937</v>
      </c>
      <c r="Q17" s="156">
        <f t="shared" si="1"/>
        <v>50</v>
      </c>
      <c r="R17" s="157">
        <v>71</v>
      </c>
      <c r="S17" s="110" t="s">
        <v>1182</v>
      </c>
      <c r="T17" s="109" t="s">
        <v>1183</v>
      </c>
      <c r="U17" s="156">
        <f t="shared" si="2"/>
        <v>54</v>
      </c>
      <c r="V17" s="109">
        <v>16</v>
      </c>
      <c r="W17" s="110" t="s">
        <v>1233</v>
      </c>
      <c r="X17" s="110" t="s">
        <v>1234</v>
      </c>
      <c r="Y17" s="156">
        <f t="shared" si="3"/>
        <v>4</v>
      </c>
    </row>
    <row r="18" spans="1:25" x14ac:dyDescent="0.3">
      <c r="A18" s="174" t="s">
        <v>19</v>
      </c>
      <c r="B18" s="142" t="s">
        <v>818</v>
      </c>
      <c r="C18" s="162">
        <v>125</v>
      </c>
      <c r="D18" s="166">
        <v>0.216</v>
      </c>
      <c r="H18" s="250">
        <f t="shared" si="0"/>
        <v>0.216</v>
      </c>
      <c r="N18" s="148">
        <v>17</v>
      </c>
      <c r="O18" s="148" t="s">
        <v>938</v>
      </c>
      <c r="P18" s="148" t="s">
        <v>911</v>
      </c>
      <c r="Q18" s="156">
        <f t="shared" si="1"/>
        <v>100</v>
      </c>
      <c r="R18" s="157">
        <v>88</v>
      </c>
      <c r="S18" s="110" t="s">
        <v>1184</v>
      </c>
      <c r="T18" s="109" t="s">
        <v>1185</v>
      </c>
      <c r="U18" s="156">
        <f t="shared" si="2"/>
        <v>2</v>
      </c>
      <c r="V18" s="109">
        <v>17</v>
      </c>
      <c r="W18" s="110" t="s">
        <v>1235</v>
      </c>
      <c r="X18" s="110" t="s">
        <v>1236</v>
      </c>
      <c r="Y18" s="156">
        <f t="shared" si="3"/>
        <v>25</v>
      </c>
    </row>
    <row r="19" spans="1:25" x14ac:dyDescent="0.3">
      <c r="A19" s="174" t="s">
        <v>20</v>
      </c>
      <c r="B19" s="142" t="s">
        <v>819</v>
      </c>
      <c r="C19" s="162">
        <v>100</v>
      </c>
      <c r="D19" s="166">
        <v>0.23799999999999999</v>
      </c>
      <c r="E19" s="142" t="s">
        <v>862</v>
      </c>
      <c r="F19" s="148">
        <v>19</v>
      </c>
      <c r="G19" s="149">
        <v>0.17399999999999999</v>
      </c>
      <c r="H19" s="250">
        <f t="shared" si="0"/>
        <v>0.20599999999999999</v>
      </c>
      <c r="N19" s="148">
        <v>18</v>
      </c>
      <c r="O19" s="148" t="s">
        <v>939</v>
      </c>
      <c r="P19" s="148" t="s">
        <v>940</v>
      </c>
      <c r="Q19" s="156">
        <f t="shared" si="1"/>
        <v>22</v>
      </c>
      <c r="R19" s="157">
        <v>89</v>
      </c>
      <c r="S19" s="110" t="s">
        <v>1186</v>
      </c>
      <c r="T19" s="109" t="s">
        <v>1187</v>
      </c>
      <c r="U19" s="156">
        <f t="shared" si="2"/>
        <v>6</v>
      </c>
      <c r="V19" s="109">
        <v>18</v>
      </c>
      <c r="W19" s="110" t="s">
        <v>1237</v>
      </c>
      <c r="X19" s="110" t="s">
        <v>911</v>
      </c>
      <c r="Y19" s="156">
        <f t="shared" si="3"/>
        <v>100</v>
      </c>
    </row>
    <row r="20" spans="1:25" x14ac:dyDescent="0.3">
      <c r="A20" s="174" t="s">
        <v>21</v>
      </c>
      <c r="B20" s="142"/>
      <c r="C20" s="162"/>
      <c r="D20" s="175">
        <f>AVERAGE(U2:U25)*0.01</f>
        <v>0.10833333333333334</v>
      </c>
      <c r="E20" s="142"/>
      <c r="F20" s="148"/>
      <c r="G20" s="149"/>
      <c r="H20" s="250">
        <f t="shared" si="0"/>
        <v>0.10833333333333334</v>
      </c>
      <c r="N20" s="148">
        <v>19</v>
      </c>
      <c r="O20" s="148" t="s">
        <v>941</v>
      </c>
      <c r="P20" s="148" t="s">
        <v>911</v>
      </c>
      <c r="Q20" s="156">
        <f t="shared" si="1"/>
        <v>100</v>
      </c>
      <c r="R20" s="157">
        <v>91</v>
      </c>
      <c r="S20" s="110" t="s">
        <v>1188</v>
      </c>
      <c r="T20" s="109" t="s">
        <v>1189</v>
      </c>
      <c r="U20" s="156">
        <f t="shared" si="2"/>
        <v>6</v>
      </c>
      <c r="V20" s="109">
        <v>19</v>
      </c>
      <c r="W20" s="110" t="s">
        <v>1238</v>
      </c>
      <c r="X20" s="110" t="s">
        <v>911</v>
      </c>
      <c r="Y20" s="156">
        <f t="shared" si="3"/>
        <v>100</v>
      </c>
    </row>
    <row r="21" spans="1:25" x14ac:dyDescent="0.3">
      <c r="A21" s="174" t="s">
        <v>22</v>
      </c>
      <c r="B21" s="142" t="s">
        <v>820</v>
      </c>
      <c r="C21" s="162">
        <v>151</v>
      </c>
      <c r="D21" s="166">
        <v>0.161</v>
      </c>
      <c r="E21" s="142" t="s">
        <v>863</v>
      </c>
      <c r="F21" s="148">
        <v>35</v>
      </c>
      <c r="G21" s="149">
        <v>0.20100000000000001</v>
      </c>
      <c r="H21" s="250">
        <f t="shared" si="0"/>
        <v>0.18099999999999999</v>
      </c>
      <c r="N21" s="148">
        <v>20</v>
      </c>
      <c r="O21" s="148" t="s">
        <v>942</v>
      </c>
      <c r="P21" s="148" t="s">
        <v>943</v>
      </c>
      <c r="Q21" s="156">
        <f t="shared" si="1"/>
        <v>18</v>
      </c>
      <c r="R21" s="157">
        <v>94</v>
      </c>
      <c r="S21" s="110" t="s">
        <v>1190</v>
      </c>
      <c r="T21" s="109" t="s">
        <v>1191</v>
      </c>
      <c r="U21" s="156">
        <f t="shared" si="2"/>
        <v>18</v>
      </c>
      <c r="V21" s="109">
        <v>20</v>
      </c>
      <c r="W21" s="110" t="s">
        <v>1239</v>
      </c>
      <c r="X21" s="110" t="s">
        <v>911</v>
      </c>
      <c r="Y21" s="156">
        <f t="shared" si="3"/>
        <v>100</v>
      </c>
    </row>
    <row r="22" spans="1:25" x14ac:dyDescent="0.3">
      <c r="A22" s="174" t="s">
        <v>23</v>
      </c>
      <c r="B22" s="142" t="s">
        <v>821</v>
      </c>
      <c r="C22" s="162">
        <v>67</v>
      </c>
      <c r="D22" s="166">
        <v>0.17599999999999999</v>
      </c>
      <c r="E22" s="142" t="s">
        <v>864</v>
      </c>
      <c r="F22" s="148">
        <v>47</v>
      </c>
      <c r="G22" s="149">
        <v>0.35699999999999998</v>
      </c>
      <c r="H22" s="250">
        <f t="shared" si="0"/>
        <v>0.26649999999999996</v>
      </c>
      <c r="N22" s="148">
        <v>21</v>
      </c>
      <c r="O22" s="148" t="s">
        <v>944</v>
      </c>
      <c r="P22" s="148" t="s">
        <v>945</v>
      </c>
      <c r="Q22" s="156">
        <f t="shared" si="1"/>
        <v>10</v>
      </c>
      <c r="R22" s="157">
        <v>97</v>
      </c>
      <c r="S22" s="110" t="s">
        <v>1192</v>
      </c>
      <c r="T22" s="109" t="s">
        <v>1193</v>
      </c>
      <c r="U22" s="156">
        <f t="shared" si="2"/>
        <v>2</v>
      </c>
      <c r="V22" s="109">
        <v>21</v>
      </c>
      <c r="W22" s="110" t="s">
        <v>1240</v>
      </c>
      <c r="X22" s="110" t="s">
        <v>911</v>
      </c>
      <c r="Y22" s="156">
        <f t="shared" si="3"/>
        <v>100</v>
      </c>
    </row>
    <row r="23" spans="1:25" x14ac:dyDescent="0.3">
      <c r="A23" s="174" t="s">
        <v>24</v>
      </c>
      <c r="B23" s="142" t="s">
        <v>822</v>
      </c>
      <c r="C23" s="162">
        <v>160</v>
      </c>
      <c r="D23" s="166">
        <v>0.29799999999999999</v>
      </c>
      <c r="E23" s="142" t="s">
        <v>865</v>
      </c>
      <c r="F23" s="148">
        <v>40</v>
      </c>
      <c r="G23" s="149">
        <v>0.19500000000000001</v>
      </c>
      <c r="H23" s="250">
        <f t="shared" si="0"/>
        <v>0.2465</v>
      </c>
      <c r="N23" s="148">
        <v>22</v>
      </c>
      <c r="O23" s="148" t="s">
        <v>946</v>
      </c>
      <c r="P23" s="148" t="s">
        <v>947</v>
      </c>
      <c r="Q23" s="156">
        <f t="shared" si="1"/>
        <v>38</v>
      </c>
      <c r="R23" s="148">
        <v>98</v>
      </c>
      <c r="S23" s="110" t="s">
        <v>1194</v>
      </c>
      <c r="T23" s="109" t="s">
        <v>1195</v>
      </c>
      <c r="U23" s="156">
        <f t="shared" si="2"/>
        <v>16</v>
      </c>
      <c r="V23" s="109">
        <v>22</v>
      </c>
      <c r="W23" s="110" t="s">
        <v>1241</v>
      </c>
      <c r="X23" s="110" t="s">
        <v>1242</v>
      </c>
      <c r="Y23" s="156">
        <f t="shared" si="3"/>
        <v>7</v>
      </c>
    </row>
    <row r="24" spans="1:25" x14ac:dyDescent="0.3">
      <c r="A24" s="174" t="s">
        <v>25</v>
      </c>
      <c r="B24" s="142" t="s">
        <v>823</v>
      </c>
      <c r="C24" s="162">
        <v>110</v>
      </c>
      <c r="D24" s="166">
        <v>0.309</v>
      </c>
      <c r="E24" s="142" t="s">
        <v>866</v>
      </c>
      <c r="F24" s="148">
        <v>38</v>
      </c>
      <c r="G24" s="149">
        <v>0.26400000000000001</v>
      </c>
      <c r="H24" s="250">
        <f t="shared" si="0"/>
        <v>0.28649999999999998</v>
      </c>
      <c r="N24" s="148">
        <v>23</v>
      </c>
      <c r="O24" s="148" t="s">
        <v>948</v>
      </c>
      <c r="P24" s="148" t="s">
        <v>949</v>
      </c>
      <c r="Q24" s="156">
        <f t="shared" si="1"/>
        <v>28</v>
      </c>
      <c r="R24" s="157">
        <v>99</v>
      </c>
      <c r="S24" s="110" t="s">
        <v>1196</v>
      </c>
      <c r="T24" s="109" t="s">
        <v>1197</v>
      </c>
      <c r="U24" s="156">
        <f t="shared" si="2"/>
        <v>10</v>
      </c>
      <c r="V24" s="109">
        <v>23</v>
      </c>
      <c r="W24" s="110" t="s">
        <v>1243</v>
      </c>
      <c r="X24" s="110" t="s">
        <v>911</v>
      </c>
      <c r="Y24" s="156">
        <f t="shared" si="3"/>
        <v>100</v>
      </c>
    </row>
    <row r="25" spans="1:25" x14ac:dyDescent="0.3">
      <c r="A25" s="174" t="s">
        <v>26</v>
      </c>
      <c r="B25" s="142" t="s">
        <v>824</v>
      </c>
      <c r="C25" s="162">
        <v>134</v>
      </c>
      <c r="D25" s="166">
        <v>0.27100000000000002</v>
      </c>
      <c r="E25" s="142"/>
      <c r="F25" s="148"/>
      <c r="G25" s="149"/>
      <c r="H25" s="250">
        <f t="shared" si="0"/>
        <v>0.27100000000000002</v>
      </c>
      <c r="N25" s="148">
        <v>24</v>
      </c>
      <c r="O25" s="148" t="s">
        <v>950</v>
      </c>
      <c r="P25" s="148" t="s">
        <v>951</v>
      </c>
      <c r="Q25" s="156">
        <f t="shared" si="1"/>
        <v>33</v>
      </c>
      <c r="R25" s="157">
        <v>105</v>
      </c>
      <c r="S25" s="110" t="s">
        <v>1198</v>
      </c>
      <c r="T25" s="109" t="s">
        <v>1199</v>
      </c>
      <c r="U25" s="156">
        <f t="shared" si="2"/>
        <v>8</v>
      </c>
      <c r="V25" s="109">
        <v>24</v>
      </c>
      <c r="W25" s="110" t="s">
        <v>1244</v>
      </c>
      <c r="X25" s="110" t="s">
        <v>911</v>
      </c>
      <c r="Y25" s="156">
        <f t="shared" si="3"/>
        <v>100</v>
      </c>
    </row>
    <row r="26" spans="1:25" x14ac:dyDescent="0.3">
      <c r="A26" s="174" t="s">
        <v>27</v>
      </c>
      <c r="B26" s="142"/>
      <c r="C26" s="162"/>
      <c r="D26" s="176">
        <f>AVERAGE(Y2:Y122)*0.01</f>
        <v>0.82851239669421495</v>
      </c>
      <c r="E26" s="142"/>
      <c r="F26" s="148"/>
      <c r="G26" s="150">
        <f>AVERAGE(Y125:Y176)*0.01</f>
        <v>0.73942307692307696</v>
      </c>
      <c r="H26" s="250">
        <f t="shared" si="0"/>
        <v>0.78396773680864595</v>
      </c>
      <c r="N26" s="148">
        <v>25</v>
      </c>
      <c r="O26" s="148" t="s">
        <v>952</v>
      </c>
      <c r="P26" s="148" t="s">
        <v>953</v>
      </c>
      <c r="Q26" s="156">
        <f t="shared" si="1"/>
        <v>18</v>
      </c>
      <c r="U26" s="156"/>
      <c r="V26" s="109">
        <v>25</v>
      </c>
      <c r="W26" s="110" t="s">
        <v>1245</v>
      </c>
      <c r="X26" s="110" t="s">
        <v>911</v>
      </c>
      <c r="Y26" s="156">
        <f t="shared" si="3"/>
        <v>100</v>
      </c>
    </row>
    <row r="27" spans="1:25" x14ac:dyDescent="0.3">
      <c r="A27" s="174" t="s">
        <v>28</v>
      </c>
      <c r="B27" s="142" t="s">
        <v>889</v>
      </c>
      <c r="C27" s="162">
        <v>163</v>
      </c>
      <c r="D27" s="166">
        <v>0.35799999999999998</v>
      </c>
      <c r="E27" s="142" t="s">
        <v>867</v>
      </c>
      <c r="F27" s="148">
        <v>17</v>
      </c>
      <c r="G27" s="149">
        <v>0.35899999999999999</v>
      </c>
      <c r="H27" s="250">
        <f t="shared" si="0"/>
        <v>0.35849999999999999</v>
      </c>
      <c r="N27" s="148">
        <v>26</v>
      </c>
      <c r="O27" s="148" t="s">
        <v>954</v>
      </c>
      <c r="P27" s="148" t="s">
        <v>955</v>
      </c>
      <c r="Q27" s="156">
        <f t="shared" si="1"/>
        <v>8</v>
      </c>
      <c r="U27" s="156"/>
      <c r="V27" s="109">
        <v>26</v>
      </c>
      <c r="W27" s="110" t="s">
        <v>1246</v>
      </c>
      <c r="X27" s="110" t="s">
        <v>911</v>
      </c>
      <c r="Y27" s="156">
        <f t="shared" si="3"/>
        <v>100</v>
      </c>
    </row>
    <row r="28" spans="1:25" x14ac:dyDescent="0.3">
      <c r="A28" s="174" t="s">
        <v>29</v>
      </c>
      <c r="B28" s="142" t="s">
        <v>825</v>
      </c>
      <c r="C28" s="162">
        <v>100</v>
      </c>
      <c r="D28" s="166">
        <v>0.27600000000000002</v>
      </c>
      <c r="E28" s="142" t="s">
        <v>868</v>
      </c>
      <c r="F28" s="148">
        <v>25</v>
      </c>
      <c r="G28" s="149">
        <v>0.22700000000000001</v>
      </c>
      <c r="H28" s="250">
        <f t="shared" si="0"/>
        <v>0.2515</v>
      </c>
      <c r="N28" s="148">
        <v>27</v>
      </c>
      <c r="O28" s="148" t="s">
        <v>956</v>
      </c>
      <c r="P28" s="148" t="s">
        <v>957</v>
      </c>
      <c r="Q28" s="156">
        <f t="shared" si="1"/>
        <v>0</v>
      </c>
      <c r="R28" s="171" t="s">
        <v>1210</v>
      </c>
      <c r="S28" s="141" t="s">
        <v>909</v>
      </c>
      <c r="T28" s="139"/>
      <c r="U28" s="156"/>
      <c r="V28" s="109">
        <v>27</v>
      </c>
      <c r="W28" s="110" t="s">
        <v>1247</v>
      </c>
      <c r="X28" s="110" t="s">
        <v>911</v>
      </c>
      <c r="Y28" s="156">
        <f t="shared" si="3"/>
        <v>100</v>
      </c>
    </row>
    <row r="29" spans="1:25" x14ac:dyDescent="0.3">
      <c r="A29" s="174" t="s">
        <v>30</v>
      </c>
      <c r="B29" s="142"/>
      <c r="C29" s="162"/>
      <c r="D29" s="166"/>
      <c r="E29" s="142" t="s">
        <v>869</v>
      </c>
      <c r="F29" s="148">
        <v>24</v>
      </c>
      <c r="G29" s="149">
        <v>0.29499999999999998</v>
      </c>
      <c r="H29" s="250">
        <f t="shared" si="0"/>
        <v>0.29499999999999998</v>
      </c>
      <c r="N29" s="148">
        <v>28</v>
      </c>
      <c r="O29" s="148" t="s">
        <v>958</v>
      </c>
      <c r="P29" s="148" t="s">
        <v>959</v>
      </c>
      <c r="Q29" s="156">
        <f t="shared" si="1"/>
        <v>4</v>
      </c>
      <c r="R29" s="157">
        <v>3</v>
      </c>
      <c r="S29" s="110" t="s">
        <v>1200</v>
      </c>
      <c r="T29" s="109" t="s">
        <v>1201</v>
      </c>
      <c r="U29" s="156">
        <f t="shared" si="2"/>
        <v>20</v>
      </c>
      <c r="V29" s="109">
        <v>28</v>
      </c>
      <c r="W29" s="110" t="s">
        <v>1248</v>
      </c>
      <c r="X29" s="110" t="s">
        <v>1249</v>
      </c>
      <c r="Y29" s="156">
        <f t="shared" si="3"/>
        <v>70</v>
      </c>
    </row>
    <row r="30" spans="1:25" x14ac:dyDescent="0.3">
      <c r="A30" s="174" t="s">
        <v>31</v>
      </c>
      <c r="B30" s="142" t="s">
        <v>826</v>
      </c>
      <c r="C30" s="162">
        <v>42</v>
      </c>
      <c r="D30" s="166">
        <v>0.215</v>
      </c>
      <c r="E30" s="142" t="s">
        <v>870</v>
      </c>
      <c r="F30" s="148">
        <v>11</v>
      </c>
      <c r="G30" s="149">
        <v>0.24099999999999999</v>
      </c>
      <c r="H30" s="250">
        <f t="shared" si="0"/>
        <v>0.22799999999999998</v>
      </c>
      <c r="N30" s="148">
        <v>29</v>
      </c>
      <c r="O30" s="148" t="s">
        <v>960</v>
      </c>
      <c r="P30" s="148" t="s">
        <v>961</v>
      </c>
      <c r="Q30" s="156">
        <f t="shared" si="1"/>
        <v>30</v>
      </c>
      <c r="R30" s="157">
        <v>11</v>
      </c>
      <c r="S30" s="110" t="s">
        <v>1202</v>
      </c>
      <c r="T30" s="109" t="s">
        <v>1203</v>
      </c>
      <c r="U30" s="156">
        <f t="shared" si="2"/>
        <v>12</v>
      </c>
      <c r="V30" s="109">
        <v>29</v>
      </c>
      <c r="W30" s="110" t="s">
        <v>1250</v>
      </c>
      <c r="X30" s="110" t="s">
        <v>911</v>
      </c>
      <c r="Y30" s="156">
        <f t="shared" si="3"/>
        <v>100</v>
      </c>
    </row>
    <row r="31" spans="1:25" ht="27.6" x14ac:dyDescent="0.3">
      <c r="A31" s="174" t="s">
        <v>32</v>
      </c>
      <c r="B31" s="142" t="s">
        <v>827</v>
      </c>
      <c r="C31" s="162">
        <v>204</v>
      </c>
      <c r="D31" s="166">
        <v>0.08</v>
      </c>
      <c r="E31" s="142" t="s">
        <v>871</v>
      </c>
      <c r="F31" s="148">
        <v>24</v>
      </c>
      <c r="G31" s="149">
        <v>0.13900000000000001</v>
      </c>
      <c r="H31" s="250">
        <f t="shared" si="0"/>
        <v>0.10950000000000001</v>
      </c>
      <c r="N31" s="148">
        <v>30</v>
      </c>
      <c r="O31" s="148" t="s">
        <v>962</v>
      </c>
      <c r="P31" s="148" t="s">
        <v>963</v>
      </c>
      <c r="Q31" s="156">
        <f t="shared" si="1"/>
        <v>16</v>
      </c>
      <c r="R31" s="148">
        <v>16</v>
      </c>
      <c r="S31" s="110" t="s">
        <v>1204</v>
      </c>
      <c r="T31" s="109" t="s">
        <v>1205</v>
      </c>
      <c r="U31" s="156">
        <f t="shared" si="2"/>
        <v>16</v>
      </c>
      <c r="V31" s="109">
        <v>30</v>
      </c>
      <c r="W31" s="110" t="s">
        <v>1251</v>
      </c>
      <c r="X31" s="110" t="s">
        <v>911</v>
      </c>
      <c r="Y31" s="156">
        <f t="shared" si="3"/>
        <v>100</v>
      </c>
    </row>
    <row r="32" spans="1:25" x14ac:dyDescent="0.3">
      <c r="A32" s="177" t="s">
        <v>33</v>
      </c>
      <c r="B32" s="142"/>
      <c r="C32" s="162"/>
      <c r="D32" s="178">
        <f>NJmargin!I655</f>
        <v>0.161965</v>
      </c>
      <c r="E32" s="142"/>
      <c r="F32" s="148"/>
      <c r="G32" s="149"/>
      <c r="H32" s="250">
        <f t="shared" si="0"/>
        <v>0.161965</v>
      </c>
      <c r="N32" s="148">
        <v>31</v>
      </c>
      <c r="O32" s="148" t="s">
        <v>964</v>
      </c>
      <c r="P32" s="148" t="s">
        <v>965</v>
      </c>
      <c r="Q32" s="156">
        <f t="shared" si="1"/>
        <v>6</v>
      </c>
      <c r="R32" s="157">
        <v>35</v>
      </c>
      <c r="S32" s="110" t="s">
        <v>1206</v>
      </c>
      <c r="T32" s="109" t="s">
        <v>1207</v>
      </c>
      <c r="U32" s="156">
        <f t="shared" si="2"/>
        <v>0</v>
      </c>
      <c r="V32" s="109">
        <v>31</v>
      </c>
      <c r="W32" s="110" t="s">
        <v>1252</v>
      </c>
      <c r="X32" s="110" t="s">
        <v>911</v>
      </c>
      <c r="Y32" s="156">
        <f t="shared" si="3"/>
        <v>100</v>
      </c>
    </row>
    <row r="33" spans="1:25" x14ac:dyDescent="0.3">
      <c r="A33" s="174" t="s">
        <v>34</v>
      </c>
      <c r="B33" s="142" t="s">
        <v>828</v>
      </c>
      <c r="C33" s="162">
        <v>70</v>
      </c>
      <c r="D33" s="166">
        <v>0.191</v>
      </c>
      <c r="E33" s="142"/>
      <c r="F33" s="148"/>
      <c r="G33" s="149"/>
      <c r="H33" s="250">
        <f t="shared" si="0"/>
        <v>0.191</v>
      </c>
      <c r="N33" s="148">
        <v>32</v>
      </c>
      <c r="O33" s="148" t="s">
        <v>966</v>
      </c>
      <c r="P33" s="148" t="s">
        <v>911</v>
      </c>
      <c r="Q33" s="156">
        <f t="shared" si="1"/>
        <v>100</v>
      </c>
      <c r="R33" s="157">
        <v>36</v>
      </c>
      <c r="S33" s="110" t="s">
        <v>1208</v>
      </c>
      <c r="T33" s="109" t="s">
        <v>1209</v>
      </c>
      <c r="U33" s="156">
        <f t="shared" si="2"/>
        <v>12</v>
      </c>
      <c r="V33" s="109">
        <v>32</v>
      </c>
      <c r="W33" s="110" t="s">
        <v>1253</v>
      </c>
      <c r="X33" s="110" t="s">
        <v>1254</v>
      </c>
      <c r="Y33" s="156">
        <f t="shared" si="3"/>
        <v>42</v>
      </c>
    </row>
    <row r="34" spans="1:25" x14ac:dyDescent="0.3">
      <c r="A34" s="174" t="s">
        <v>35</v>
      </c>
      <c r="B34" s="142" t="s">
        <v>829</v>
      </c>
      <c r="C34" s="162">
        <v>150</v>
      </c>
      <c r="D34" s="166">
        <v>0.33500000000000002</v>
      </c>
      <c r="E34" s="142" t="s">
        <v>872</v>
      </c>
      <c r="F34" s="148">
        <v>63</v>
      </c>
      <c r="G34" s="149">
        <v>0.315</v>
      </c>
      <c r="H34" s="250">
        <f t="shared" si="0"/>
        <v>0.32500000000000001</v>
      </c>
      <c r="N34" s="148">
        <v>33</v>
      </c>
      <c r="O34" s="148" t="s">
        <v>967</v>
      </c>
      <c r="P34" s="148" t="s">
        <v>968</v>
      </c>
      <c r="Q34" s="156">
        <f t="shared" si="1"/>
        <v>14</v>
      </c>
      <c r="V34" s="109">
        <v>33</v>
      </c>
      <c r="W34" s="110" t="s">
        <v>1255</v>
      </c>
      <c r="X34" s="110" t="s">
        <v>911</v>
      </c>
      <c r="Y34" s="156">
        <f t="shared" si="3"/>
        <v>100</v>
      </c>
    </row>
    <row r="35" spans="1:25" x14ac:dyDescent="0.3">
      <c r="A35" s="174" t="s">
        <v>36</v>
      </c>
      <c r="B35" s="142" t="s">
        <v>830</v>
      </c>
      <c r="C35" s="162">
        <v>120</v>
      </c>
      <c r="D35" s="166">
        <v>0.29099999999999998</v>
      </c>
      <c r="E35" s="142" t="s">
        <v>873</v>
      </c>
      <c r="F35" s="148">
        <v>50</v>
      </c>
      <c r="G35" s="149">
        <v>0.27300000000000002</v>
      </c>
      <c r="H35" s="250">
        <f t="shared" si="0"/>
        <v>0.28200000000000003</v>
      </c>
      <c r="N35" s="148">
        <v>34</v>
      </c>
      <c r="O35" s="148" t="s">
        <v>969</v>
      </c>
      <c r="P35" s="148" t="s">
        <v>970</v>
      </c>
      <c r="Q35" s="156">
        <f t="shared" si="1"/>
        <v>16</v>
      </c>
      <c r="V35" s="109">
        <v>34</v>
      </c>
      <c r="W35" s="110" t="s">
        <v>1256</v>
      </c>
      <c r="X35" s="110" t="s">
        <v>911</v>
      </c>
      <c r="Y35" s="156">
        <f t="shared" si="3"/>
        <v>100</v>
      </c>
    </row>
    <row r="36" spans="1:25" x14ac:dyDescent="0.3">
      <c r="A36" s="174" t="s">
        <v>185</v>
      </c>
      <c r="B36" s="142" t="s">
        <v>831</v>
      </c>
      <c r="C36" s="162">
        <v>24</v>
      </c>
      <c r="D36" s="166">
        <v>9.6000000000000002E-2</v>
      </c>
      <c r="E36" s="142" t="s">
        <v>874</v>
      </c>
      <c r="F36" s="148">
        <v>24</v>
      </c>
      <c r="G36" s="149">
        <v>0.224</v>
      </c>
      <c r="H36" s="250">
        <f t="shared" si="0"/>
        <v>0.16</v>
      </c>
      <c r="N36" s="148">
        <v>35</v>
      </c>
      <c r="O36" s="148" t="s">
        <v>971</v>
      </c>
      <c r="P36" s="148" t="s">
        <v>911</v>
      </c>
      <c r="Q36" s="156">
        <f t="shared" si="1"/>
        <v>100</v>
      </c>
      <c r="V36" s="109">
        <v>35</v>
      </c>
      <c r="W36" s="110" t="s">
        <v>1257</v>
      </c>
      <c r="X36" s="110" t="s">
        <v>911</v>
      </c>
      <c r="Y36" s="156">
        <f t="shared" si="3"/>
        <v>100</v>
      </c>
    </row>
    <row r="37" spans="1:25" x14ac:dyDescent="0.3">
      <c r="A37" s="174" t="s">
        <v>37</v>
      </c>
      <c r="B37" s="142" t="s">
        <v>832</v>
      </c>
      <c r="C37" s="162">
        <v>99</v>
      </c>
      <c r="D37" s="166">
        <v>0.29799999999999999</v>
      </c>
      <c r="E37" s="142" t="s">
        <v>875</v>
      </c>
      <c r="F37" s="148">
        <v>17</v>
      </c>
      <c r="G37" s="149">
        <v>0.32500000000000001</v>
      </c>
      <c r="H37" s="250">
        <f t="shared" si="0"/>
        <v>0.3115</v>
      </c>
      <c r="N37" s="148">
        <v>36</v>
      </c>
      <c r="O37" s="148" t="s">
        <v>972</v>
      </c>
      <c r="P37" s="148" t="s">
        <v>911</v>
      </c>
      <c r="Q37" s="156">
        <f t="shared" si="1"/>
        <v>100</v>
      </c>
      <c r="V37" s="109">
        <v>36</v>
      </c>
      <c r="W37" s="110" t="s">
        <v>1258</v>
      </c>
      <c r="X37" s="110" t="s">
        <v>1259</v>
      </c>
      <c r="Y37" s="156">
        <f t="shared" si="3"/>
        <v>56</v>
      </c>
    </row>
    <row r="38" spans="1:25" x14ac:dyDescent="0.3">
      <c r="A38" s="174" t="s">
        <v>38</v>
      </c>
      <c r="B38" s="142" t="s">
        <v>833</v>
      </c>
      <c r="C38" s="162">
        <v>101</v>
      </c>
      <c r="D38" s="166">
        <v>0.185</v>
      </c>
      <c r="E38" s="142" t="s">
        <v>876</v>
      </c>
      <c r="F38" s="148">
        <v>24</v>
      </c>
      <c r="G38" s="149">
        <v>0.29699999999999999</v>
      </c>
      <c r="H38" s="250">
        <f t="shared" si="0"/>
        <v>0.24099999999999999</v>
      </c>
      <c r="N38" s="148">
        <v>37</v>
      </c>
      <c r="O38" s="148" t="s">
        <v>973</v>
      </c>
      <c r="P38" s="148" t="s">
        <v>911</v>
      </c>
      <c r="Q38" s="156">
        <f t="shared" si="1"/>
        <v>100</v>
      </c>
      <c r="V38" s="109">
        <v>37</v>
      </c>
      <c r="W38" s="110" t="s">
        <v>1260</v>
      </c>
      <c r="X38" s="110" t="s">
        <v>1261</v>
      </c>
      <c r="Y38" s="156">
        <f t="shared" si="3"/>
        <v>56</v>
      </c>
    </row>
    <row r="39" spans="1:25" x14ac:dyDescent="0.3">
      <c r="A39" s="174" t="s">
        <v>39</v>
      </c>
      <c r="B39" s="142" t="s">
        <v>834</v>
      </c>
      <c r="C39" s="162">
        <v>60</v>
      </c>
      <c r="D39" s="166">
        <v>0.27400000000000002</v>
      </c>
      <c r="E39" s="142" t="s">
        <v>877</v>
      </c>
      <c r="F39" s="148">
        <v>17</v>
      </c>
      <c r="G39" s="149">
        <v>0.216</v>
      </c>
      <c r="H39" s="250">
        <f t="shared" si="0"/>
        <v>0.245</v>
      </c>
      <c r="N39" s="148">
        <v>38</v>
      </c>
      <c r="O39" s="148" t="s">
        <v>974</v>
      </c>
      <c r="P39" s="148" t="s">
        <v>911</v>
      </c>
      <c r="Q39" s="156">
        <f t="shared" si="1"/>
        <v>100</v>
      </c>
      <c r="V39" s="109">
        <v>38</v>
      </c>
      <c r="W39" s="110" t="s">
        <v>1262</v>
      </c>
      <c r="X39" s="110" t="s">
        <v>911</v>
      </c>
      <c r="Y39" s="156">
        <f t="shared" si="3"/>
        <v>100</v>
      </c>
    </row>
    <row r="40" spans="1:25" x14ac:dyDescent="0.3">
      <c r="A40" s="174" t="s">
        <v>40</v>
      </c>
      <c r="B40" s="142" t="s">
        <v>835</v>
      </c>
      <c r="C40" s="162">
        <v>203</v>
      </c>
      <c r="D40" s="166">
        <v>0.26300000000000001</v>
      </c>
      <c r="E40" s="142" t="s">
        <v>878</v>
      </c>
      <c r="F40" s="148">
        <v>25</v>
      </c>
      <c r="G40" s="149">
        <v>0.20300000000000001</v>
      </c>
      <c r="H40" s="250">
        <f t="shared" si="0"/>
        <v>0.23300000000000001</v>
      </c>
      <c r="N40" s="148">
        <v>39</v>
      </c>
      <c r="O40" s="148" t="s">
        <v>975</v>
      </c>
      <c r="P40" s="148" t="s">
        <v>976</v>
      </c>
      <c r="Q40" s="156">
        <f t="shared" si="1"/>
        <v>36</v>
      </c>
      <c r="V40" s="109">
        <v>39</v>
      </c>
      <c r="W40" s="110" t="s">
        <v>1263</v>
      </c>
      <c r="X40" s="110" t="s">
        <v>911</v>
      </c>
      <c r="Y40" s="156">
        <f t="shared" si="3"/>
        <v>100</v>
      </c>
    </row>
    <row r="41" spans="1:25" x14ac:dyDescent="0.3">
      <c r="A41" s="174" t="s">
        <v>41</v>
      </c>
      <c r="B41" s="142" t="s">
        <v>836</v>
      </c>
      <c r="C41" s="162">
        <v>75</v>
      </c>
      <c r="D41" s="166">
        <v>0.19600000000000001</v>
      </c>
      <c r="E41" s="142" t="s">
        <v>879</v>
      </c>
      <c r="F41" s="148">
        <v>38</v>
      </c>
      <c r="G41" s="149">
        <v>0.182</v>
      </c>
      <c r="H41" s="250">
        <f t="shared" si="0"/>
        <v>0.189</v>
      </c>
      <c r="N41" s="148">
        <v>40</v>
      </c>
      <c r="O41" s="148" t="s">
        <v>977</v>
      </c>
      <c r="P41" s="148" t="s">
        <v>978</v>
      </c>
      <c r="Q41" s="156">
        <f t="shared" si="1"/>
        <v>6</v>
      </c>
      <c r="V41" s="109">
        <v>40</v>
      </c>
      <c r="W41" s="110" t="s">
        <v>1264</v>
      </c>
      <c r="X41" s="110" t="s">
        <v>1265</v>
      </c>
      <c r="Y41" s="156">
        <f t="shared" si="3"/>
        <v>0</v>
      </c>
    </row>
    <row r="42" spans="1:25" x14ac:dyDescent="0.3">
      <c r="A42" s="174" t="s">
        <v>42</v>
      </c>
      <c r="B42" s="142" t="s">
        <v>837</v>
      </c>
      <c r="C42" s="162">
        <v>124</v>
      </c>
      <c r="D42" s="166">
        <v>0.373</v>
      </c>
      <c r="E42" s="142"/>
      <c r="F42" s="148"/>
      <c r="G42" s="149"/>
      <c r="H42" s="250">
        <f t="shared" si="0"/>
        <v>0.373</v>
      </c>
      <c r="N42" s="148">
        <v>41</v>
      </c>
      <c r="O42" s="148" t="s">
        <v>979</v>
      </c>
      <c r="P42" s="148" t="s">
        <v>980</v>
      </c>
      <c r="Q42" s="156">
        <f t="shared" si="1"/>
        <v>54</v>
      </c>
      <c r="V42" s="109">
        <v>41</v>
      </c>
      <c r="W42" s="110" t="s">
        <v>1266</v>
      </c>
      <c r="X42" s="110" t="s">
        <v>911</v>
      </c>
      <c r="Y42" s="156">
        <f t="shared" si="3"/>
        <v>100</v>
      </c>
    </row>
    <row r="43" spans="1:25" x14ac:dyDescent="0.3">
      <c r="A43" s="174" t="s">
        <v>43</v>
      </c>
      <c r="B43" s="142" t="s">
        <v>838</v>
      </c>
      <c r="C43" s="162">
        <v>37</v>
      </c>
      <c r="D43" s="166">
        <v>7.6999999999999999E-2</v>
      </c>
      <c r="E43" s="142" t="s">
        <v>880</v>
      </c>
      <c r="F43" s="148">
        <v>35</v>
      </c>
      <c r="G43" s="149">
        <v>0.189</v>
      </c>
      <c r="H43" s="250">
        <f t="shared" si="0"/>
        <v>0.13300000000000001</v>
      </c>
      <c r="N43" s="148">
        <v>42</v>
      </c>
      <c r="O43" s="148" t="s">
        <v>981</v>
      </c>
      <c r="P43" s="148" t="s">
        <v>982</v>
      </c>
      <c r="Q43" s="156">
        <f t="shared" si="1"/>
        <v>20</v>
      </c>
      <c r="V43" s="109">
        <v>42</v>
      </c>
      <c r="W43" s="110" t="s">
        <v>1267</v>
      </c>
      <c r="X43" s="110" t="s">
        <v>911</v>
      </c>
      <c r="Y43" s="156">
        <f t="shared" si="3"/>
        <v>100</v>
      </c>
    </row>
    <row r="44" spans="1:25" x14ac:dyDescent="0.3">
      <c r="A44" s="174" t="s">
        <v>44</v>
      </c>
      <c r="B44" s="142" t="s">
        <v>839</v>
      </c>
      <c r="C44" s="162">
        <v>99</v>
      </c>
      <c r="D44" s="166">
        <v>0.35599999999999998</v>
      </c>
      <c r="E44" s="142" t="s">
        <v>881</v>
      </c>
      <c r="F44" s="148">
        <v>18</v>
      </c>
      <c r="G44" s="149">
        <v>0.51600000000000001</v>
      </c>
      <c r="H44" s="250">
        <f t="shared" si="0"/>
        <v>0.436</v>
      </c>
      <c r="N44" s="148">
        <v>43</v>
      </c>
      <c r="O44" s="148" t="s">
        <v>983</v>
      </c>
      <c r="P44" s="148" t="s">
        <v>984</v>
      </c>
      <c r="Q44" s="156">
        <f t="shared" si="1"/>
        <v>58</v>
      </c>
      <c r="V44" s="109">
        <v>43</v>
      </c>
      <c r="W44" s="110" t="s">
        <v>1268</v>
      </c>
      <c r="X44" s="110" t="s">
        <v>911</v>
      </c>
      <c r="Y44" s="156">
        <f t="shared" si="3"/>
        <v>100</v>
      </c>
    </row>
    <row r="45" spans="1:25" x14ac:dyDescent="0.3">
      <c r="A45" s="174" t="s">
        <v>45</v>
      </c>
      <c r="B45" s="142" t="s">
        <v>840</v>
      </c>
      <c r="C45" s="162">
        <v>150</v>
      </c>
      <c r="D45" s="166">
        <v>0.33400000000000002</v>
      </c>
      <c r="E45" s="142" t="s">
        <v>882</v>
      </c>
      <c r="F45" s="148">
        <v>15</v>
      </c>
      <c r="G45" s="149">
        <v>0.245</v>
      </c>
      <c r="H45" s="250">
        <f t="shared" si="0"/>
        <v>0.28949999999999998</v>
      </c>
      <c r="N45" s="148">
        <v>44</v>
      </c>
      <c r="O45" s="148" t="s">
        <v>985</v>
      </c>
      <c r="P45" s="148" t="s">
        <v>986</v>
      </c>
      <c r="Q45" s="156">
        <f t="shared" si="1"/>
        <v>42</v>
      </c>
      <c r="V45" s="109">
        <v>44</v>
      </c>
      <c r="W45" s="110" t="s">
        <v>1269</v>
      </c>
      <c r="X45" s="110" t="s">
        <v>911</v>
      </c>
      <c r="Y45" s="156">
        <f t="shared" si="3"/>
        <v>100</v>
      </c>
    </row>
    <row r="46" spans="1:25" x14ac:dyDescent="0.3">
      <c r="A46" s="174" t="s">
        <v>46</v>
      </c>
      <c r="B46" s="142" t="s">
        <v>841</v>
      </c>
      <c r="C46" s="162">
        <v>75</v>
      </c>
      <c r="D46" s="166">
        <v>0.35899999999999999</v>
      </c>
      <c r="E46" s="142" t="s">
        <v>883</v>
      </c>
      <c r="F46" s="148">
        <v>15</v>
      </c>
      <c r="G46" s="149">
        <v>0.376</v>
      </c>
      <c r="H46" s="250">
        <f t="shared" si="0"/>
        <v>0.36749999999999999</v>
      </c>
      <c r="N46" s="148">
        <v>45</v>
      </c>
      <c r="O46" s="148" t="s">
        <v>987</v>
      </c>
      <c r="P46" s="148" t="s">
        <v>911</v>
      </c>
      <c r="Q46" s="156">
        <f t="shared" si="1"/>
        <v>100</v>
      </c>
      <c r="V46" s="109">
        <v>45</v>
      </c>
      <c r="W46" s="110" t="s">
        <v>1270</v>
      </c>
      <c r="X46" s="110" t="s">
        <v>911</v>
      </c>
      <c r="Y46" s="156">
        <f t="shared" si="3"/>
        <v>100</v>
      </c>
    </row>
    <row r="47" spans="1:25" x14ac:dyDescent="0.3">
      <c r="A47" s="174" t="s">
        <v>47</v>
      </c>
      <c r="B47" s="142" t="s">
        <v>842</v>
      </c>
      <c r="C47" s="162">
        <v>104</v>
      </c>
      <c r="D47" s="166">
        <v>0.13</v>
      </c>
      <c r="E47" s="142" t="s">
        <v>884</v>
      </c>
      <c r="F47" s="148">
        <v>13</v>
      </c>
      <c r="G47" s="149">
        <v>0.10299999999999999</v>
      </c>
      <c r="H47" s="250">
        <f t="shared" si="0"/>
        <v>0.11649999999999999</v>
      </c>
      <c r="N47" s="148">
        <v>46</v>
      </c>
      <c r="O47" s="148" t="s">
        <v>988</v>
      </c>
      <c r="P47" s="148" t="s">
        <v>911</v>
      </c>
      <c r="Q47" s="156">
        <f t="shared" si="1"/>
        <v>100</v>
      </c>
      <c r="V47" s="109">
        <v>46</v>
      </c>
      <c r="W47" s="110" t="s">
        <v>1271</v>
      </c>
      <c r="X47" s="110" t="s">
        <v>911</v>
      </c>
      <c r="Y47" s="156">
        <f t="shared" si="3"/>
        <v>100</v>
      </c>
    </row>
    <row r="48" spans="1:25" x14ac:dyDescent="0.3">
      <c r="A48" s="174" t="s">
        <v>48</v>
      </c>
      <c r="B48" s="142"/>
      <c r="C48" s="162"/>
      <c r="D48" s="176">
        <f>AVERAGE(Q2:Q100)*0.01</f>
        <v>0.45707070707070707</v>
      </c>
      <c r="E48" s="147"/>
      <c r="F48" s="158"/>
      <c r="G48" s="158">
        <f>AVERAGE(Q103:Q142)*0.01</f>
        <v>0.47549999999999998</v>
      </c>
      <c r="H48" s="250">
        <f t="shared" si="0"/>
        <v>0.4662853535353535</v>
      </c>
      <c r="N48" s="148">
        <v>47</v>
      </c>
      <c r="O48" s="148" t="s">
        <v>989</v>
      </c>
      <c r="P48" s="148" t="s">
        <v>911</v>
      </c>
      <c r="Q48" s="156">
        <f t="shared" si="1"/>
        <v>100</v>
      </c>
      <c r="V48" s="109">
        <v>47</v>
      </c>
      <c r="W48" s="110" t="s">
        <v>1272</v>
      </c>
      <c r="X48" s="110" t="s">
        <v>911</v>
      </c>
      <c r="Y48" s="156">
        <f t="shared" si="3"/>
        <v>100</v>
      </c>
    </row>
    <row r="49" spans="1:25" x14ac:dyDescent="0.3">
      <c r="A49" s="174" t="s">
        <v>49</v>
      </c>
      <c r="B49" s="142" t="s">
        <v>843</v>
      </c>
      <c r="C49" s="162">
        <v>98</v>
      </c>
      <c r="D49" s="166">
        <v>0.252</v>
      </c>
      <c r="E49" s="142" t="s">
        <v>885</v>
      </c>
      <c r="F49" s="148">
        <v>25</v>
      </c>
      <c r="G49" s="149">
        <v>0.26500000000000001</v>
      </c>
      <c r="H49" s="250">
        <f t="shared" si="0"/>
        <v>0.25850000000000001</v>
      </c>
      <c r="N49" s="148">
        <v>48</v>
      </c>
      <c r="O49" s="148" t="s">
        <v>990</v>
      </c>
      <c r="P49" s="148" t="s">
        <v>911</v>
      </c>
      <c r="Q49" s="156">
        <f t="shared" si="1"/>
        <v>100</v>
      </c>
      <c r="V49" s="109">
        <v>48</v>
      </c>
      <c r="W49" s="110" t="s">
        <v>1273</v>
      </c>
      <c r="X49" s="110" t="s">
        <v>911</v>
      </c>
      <c r="Y49" s="156">
        <f t="shared" si="3"/>
        <v>100</v>
      </c>
    </row>
    <row r="50" spans="1:25" x14ac:dyDescent="0.3">
      <c r="A50" s="174" t="s">
        <v>50</v>
      </c>
      <c r="B50" s="142" t="s">
        <v>844</v>
      </c>
      <c r="C50" s="162">
        <v>67</v>
      </c>
      <c r="D50" s="166">
        <v>0.152</v>
      </c>
      <c r="E50" s="142" t="s">
        <v>886</v>
      </c>
      <c r="F50" s="148">
        <v>17</v>
      </c>
      <c r="G50" s="149">
        <v>0.14299999999999999</v>
      </c>
      <c r="H50" s="250">
        <f t="shared" si="0"/>
        <v>0.14749999999999999</v>
      </c>
      <c r="N50" s="148">
        <v>49</v>
      </c>
      <c r="O50" s="148" t="s">
        <v>991</v>
      </c>
      <c r="P50" s="148" t="s">
        <v>992</v>
      </c>
      <c r="Q50" s="156">
        <f t="shared" si="1"/>
        <v>68</v>
      </c>
      <c r="V50" s="109">
        <v>49</v>
      </c>
      <c r="W50" s="110" t="s">
        <v>1274</v>
      </c>
      <c r="X50" s="110" t="s">
        <v>911</v>
      </c>
      <c r="Y50" s="156">
        <f t="shared" si="3"/>
        <v>100</v>
      </c>
    </row>
    <row r="51" spans="1:25" x14ac:dyDescent="0.3">
      <c r="A51" s="174" t="s">
        <v>51</v>
      </c>
      <c r="B51" s="142" t="s">
        <v>845</v>
      </c>
      <c r="C51" s="162">
        <v>99</v>
      </c>
      <c r="D51" s="166">
        <v>0.28100000000000003</v>
      </c>
      <c r="E51" s="142" t="s">
        <v>887</v>
      </c>
      <c r="F51" s="148">
        <v>17</v>
      </c>
      <c r="G51" s="149">
        <v>0.16</v>
      </c>
      <c r="H51" s="250">
        <f t="shared" si="0"/>
        <v>0.22050000000000003</v>
      </c>
      <c r="N51" s="148">
        <v>50</v>
      </c>
      <c r="O51" s="148" t="s">
        <v>993</v>
      </c>
      <c r="P51" s="148" t="s">
        <v>994</v>
      </c>
      <c r="Q51" s="156">
        <f t="shared" si="1"/>
        <v>6</v>
      </c>
      <c r="V51" s="109">
        <v>50</v>
      </c>
      <c r="W51" s="110" t="s">
        <v>1275</v>
      </c>
      <c r="X51" s="110" t="s">
        <v>911</v>
      </c>
      <c r="Y51" s="156">
        <f t="shared" si="3"/>
        <v>100</v>
      </c>
    </row>
    <row r="52" spans="1:25" x14ac:dyDescent="0.3">
      <c r="A52" s="174" t="s">
        <v>52</v>
      </c>
      <c r="B52" s="142" t="s">
        <v>846</v>
      </c>
      <c r="C52" s="162">
        <v>60</v>
      </c>
      <c r="D52" s="166">
        <v>0.17499999999999999</v>
      </c>
      <c r="E52" s="142" t="s">
        <v>888</v>
      </c>
      <c r="F52" s="148">
        <v>15</v>
      </c>
      <c r="G52" s="149">
        <v>0.27</v>
      </c>
      <c r="H52" s="250">
        <f t="shared" si="0"/>
        <v>0.2225</v>
      </c>
      <c r="N52" s="148">
        <v>51</v>
      </c>
      <c r="O52" s="148" t="s">
        <v>995</v>
      </c>
      <c r="P52" s="148" t="s">
        <v>996</v>
      </c>
      <c r="Q52" s="156">
        <f t="shared" si="1"/>
        <v>10</v>
      </c>
      <c r="V52" s="109">
        <v>51</v>
      </c>
      <c r="W52" s="110" t="s">
        <v>1276</v>
      </c>
      <c r="X52" s="110" t="s">
        <v>911</v>
      </c>
      <c r="Y52" s="156">
        <f t="shared" si="3"/>
        <v>100</v>
      </c>
    </row>
    <row r="53" spans="1:25" x14ac:dyDescent="0.3">
      <c r="N53" s="148">
        <v>52</v>
      </c>
      <c r="O53" s="148" t="s">
        <v>997</v>
      </c>
      <c r="P53" s="148" t="s">
        <v>998</v>
      </c>
      <c r="Q53" s="156">
        <f t="shared" si="1"/>
        <v>48</v>
      </c>
      <c r="V53" s="109">
        <v>52</v>
      </c>
      <c r="W53" s="110" t="s">
        <v>1277</v>
      </c>
      <c r="X53" s="110" t="s">
        <v>911</v>
      </c>
      <c r="Y53" s="156">
        <f t="shared" si="3"/>
        <v>100</v>
      </c>
    </row>
    <row r="54" spans="1:25" ht="23.4" x14ac:dyDescent="0.3">
      <c r="E54" s="144"/>
      <c r="N54" s="148">
        <v>53</v>
      </c>
      <c r="O54" s="148" t="s">
        <v>999</v>
      </c>
      <c r="P54" s="148" t="s">
        <v>911</v>
      </c>
      <c r="Q54" s="156">
        <f t="shared" si="1"/>
        <v>100</v>
      </c>
      <c r="V54" s="109">
        <v>53</v>
      </c>
      <c r="W54" s="110" t="s">
        <v>1278</v>
      </c>
      <c r="X54" s="110" t="s">
        <v>1279</v>
      </c>
      <c r="Y54" s="156">
        <f t="shared" si="3"/>
        <v>32</v>
      </c>
    </row>
    <row r="55" spans="1:25" x14ac:dyDescent="0.3">
      <c r="N55" s="148">
        <v>54</v>
      </c>
      <c r="O55" s="148" t="s">
        <v>1000</v>
      </c>
      <c r="P55" s="148" t="s">
        <v>1001</v>
      </c>
      <c r="Q55" s="156">
        <f t="shared" si="1"/>
        <v>16</v>
      </c>
      <c r="V55" s="109">
        <v>54</v>
      </c>
      <c r="W55" s="110" t="s">
        <v>1280</v>
      </c>
      <c r="X55" s="110" t="s">
        <v>911</v>
      </c>
      <c r="Y55" s="156">
        <f t="shared" si="3"/>
        <v>100</v>
      </c>
    </row>
    <row r="56" spans="1:25" x14ac:dyDescent="0.3">
      <c r="N56" s="148">
        <v>55</v>
      </c>
      <c r="O56" s="148" t="s">
        <v>1002</v>
      </c>
      <c r="P56" s="148" t="s">
        <v>1003</v>
      </c>
      <c r="Q56" s="156">
        <f t="shared" si="1"/>
        <v>20</v>
      </c>
      <c r="V56" s="109">
        <v>55</v>
      </c>
      <c r="W56" s="110" t="s">
        <v>1281</v>
      </c>
      <c r="X56" s="110" t="s">
        <v>911</v>
      </c>
      <c r="Y56" s="156">
        <f t="shared" si="3"/>
        <v>100</v>
      </c>
    </row>
    <row r="57" spans="1:25" x14ac:dyDescent="0.3">
      <c r="N57" s="148">
        <v>56</v>
      </c>
      <c r="O57" s="148" t="s">
        <v>1004</v>
      </c>
      <c r="P57" s="148" t="s">
        <v>1005</v>
      </c>
      <c r="Q57" s="156">
        <f t="shared" si="1"/>
        <v>22</v>
      </c>
      <c r="V57" s="109">
        <v>56</v>
      </c>
      <c r="W57" s="110" t="s">
        <v>1282</v>
      </c>
      <c r="X57" s="110" t="s">
        <v>1283</v>
      </c>
      <c r="Y57" s="156">
        <f t="shared" si="3"/>
        <v>28</v>
      </c>
    </row>
    <row r="58" spans="1:25" x14ac:dyDescent="0.3">
      <c r="N58" s="148">
        <v>57</v>
      </c>
      <c r="O58" s="148" t="s">
        <v>1006</v>
      </c>
      <c r="P58" s="148" t="s">
        <v>911</v>
      </c>
      <c r="Q58" s="156">
        <f t="shared" si="1"/>
        <v>100</v>
      </c>
      <c r="V58" s="109">
        <v>57</v>
      </c>
      <c r="W58" s="110" t="s">
        <v>1284</v>
      </c>
      <c r="X58" s="110" t="s">
        <v>911</v>
      </c>
      <c r="Y58" s="156">
        <f t="shared" si="3"/>
        <v>100</v>
      </c>
    </row>
    <row r="59" spans="1:25" x14ac:dyDescent="0.3">
      <c r="N59" s="148">
        <v>58</v>
      </c>
      <c r="O59" s="148" t="s">
        <v>1007</v>
      </c>
      <c r="P59" s="148" t="s">
        <v>1008</v>
      </c>
      <c r="Q59" s="156">
        <f t="shared" si="1"/>
        <v>25</v>
      </c>
      <c r="V59" s="109">
        <v>58</v>
      </c>
      <c r="W59" s="110" t="s">
        <v>1285</v>
      </c>
      <c r="X59" s="110" t="s">
        <v>911</v>
      </c>
      <c r="Y59" s="156">
        <f t="shared" si="3"/>
        <v>100</v>
      </c>
    </row>
    <row r="60" spans="1:25" x14ac:dyDescent="0.3">
      <c r="N60" s="148">
        <v>59</v>
      </c>
      <c r="O60" s="148" t="s">
        <v>1009</v>
      </c>
      <c r="P60" s="148" t="s">
        <v>1010</v>
      </c>
      <c r="Q60" s="156">
        <f t="shared" si="1"/>
        <v>26</v>
      </c>
      <c r="V60" s="109">
        <v>59</v>
      </c>
      <c r="W60" s="110" t="s">
        <v>1286</v>
      </c>
      <c r="X60" s="110" t="s">
        <v>911</v>
      </c>
      <c r="Y60" s="156">
        <f t="shared" si="3"/>
        <v>100</v>
      </c>
    </row>
    <row r="61" spans="1:25" x14ac:dyDescent="0.3">
      <c r="N61" s="148">
        <v>60</v>
      </c>
      <c r="O61" s="148" t="s">
        <v>1011</v>
      </c>
      <c r="P61" s="148" t="s">
        <v>1012</v>
      </c>
      <c r="Q61" s="156">
        <f t="shared" si="1"/>
        <v>32</v>
      </c>
      <c r="V61" s="109">
        <v>60</v>
      </c>
      <c r="W61" s="110" t="s">
        <v>1287</v>
      </c>
      <c r="X61" s="110" t="s">
        <v>911</v>
      </c>
      <c r="Y61" s="156">
        <f t="shared" si="3"/>
        <v>100</v>
      </c>
    </row>
    <row r="62" spans="1:25" x14ac:dyDescent="0.3">
      <c r="N62" s="148">
        <v>61</v>
      </c>
      <c r="O62" s="148" t="s">
        <v>1013</v>
      </c>
      <c r="P62" s="148" t="s">
        <v>1014</v>
      </c>
      <c r="Q62" s="156">
        <f t="shared" si="1"/>
        <v>34</v>
      </c>
      <c r="V62" s="109">
        <v>61</v>
      </c>
      <c r="W62" s="110" t="s">
        <v>1288</v>
      </c>
      <c r="X62" s="110" t="s">
        <v>911</v>
      </c>
      <c r="Y62" s="156">
        <f t="shared" si="3"/>
        <v>100</v>
      </c>
    </row>
    <row r="63" spans="1:25" x14ac:dyDescent="0.3">
      <c r="N63" s="148">
        <v>62</v>
      </c>
      <c r="O63" s="148" t="s">
        <v>1015</v>
      </c>
      <c r="P63" s="148" t="s">
        <v>1016</v>
      </c>
      <c r="Q63" s="156">
        <f t="shared" si="1"/>
        <v>10</v>
      </c>
      <c r="V63" s="109">
        <v>62</v>
      </c>
      <c r="W63" s="110" t="s">
        <v>1289</v>
      </c>
      <c r="X63" s="110" t="s">
        <v>911</v>
      </c>
      <c r="Y63" s="156">
        <f t="shared" si="3"/>
        <v>100</v>
      </c>
    </row>
    <row r="64" spans="1:25" x14ac:dyDescent="0.3">
      <c r="N64" s="148">
        <v>63</v>
      </c>
      <c r="O64" s="148" t="s">
        <v>1017</v>
      </c>
      <c r="P64" s="148" t="s">
        <v>1018</v>
      </c>
      <c r="Q64" s="156">
        <f t="shared" si="1"/>
        <v>12</v>
      </c>
      <c r="V64" s="109">
        <v>63</v>
      </c>
      <c r="W64" s="110" t="s">
        <v>1290</v>
      </c>
      <c r="X64" s="110" t="s">
        <v>911</v>
      </c>
      <c r="Y64" s="156">
        <f t="shared" si="3"/>
        <v>100</v>
      </c>
    </row>
    <row r="65" spans="14:25" x14ac:dyDescent="0.3">
      <c r="N65" s="148">
        <v>64</v>
      </c>
      <c r="O65" s="148" t="s">
        <v>1019</v>
      </c>
      <c r="P65" s="148" t="s">
        <v>1020</v>
      </c>
      <c r="Q65" s="156">
        <f t="shared" si="1"/>
        <v>20</v>
      </c>
      <c r="V65" s="109">
        <v>64</v>
      </c>
      <c r="W65" s="110" t="s">
        <v>1291</v>
      </c>
      <c r="X65" s="110" t="s">
        <v>1292</v>
      </c>
      <c r="Y65" s="156">
        <f t="shared" si="3"/>
        <v>2</v>
      </c>
    </row>
    <row r="66" spans="14:25" x14ac:dyDescent="0.3">
      <c r="N66" s="148">
        <v>65</v>
      </c>
      <c r="O66" s="148" t="s">
        <v>1021</v>
      </c>
      <c r="P66" s="148" t="s">
        <v>1022</v>
      </c>
      <c r="Q66" s="156">
        <f t="shared" si="1"/>
        <v>26</v>
      </c>
      <c r="V66" s="109">
        <v>65</v>
      </c>
      <c r="W66" s="110" t="s">
        <v>1293</v>
      </c>
      <c r="X66" s="110" t="s">
        <v>911</v>
      </c>
      <c r="Y66" s="156">
        <f t="shared" si="3"/>
        <v>100</v>
      </c>
    </row>
    <row r="67" spans="14:25" x14ac:dyDescent="0.3">
      <c r="N67" s="148">
        <v>66</v>
      </c>
      <c r="O67" s="148" t="s">
        <v>1023</v>
      </c>
      <c r="P67" s="148" t="s">
        <v>1024</v>
      </c>
      <c r="Q67" s="156">
        <f t="shared" ref="Q67:Q100" si="4">IF(P67="Uncontested",100,LEFT(O67,2)-LEFT(P67,2))</f>
        <v>5</v>
      </c>
      <c r="V67" s="109">
        <v>66</v>
      </c>
      <c r="W67" s="110" t="s">
        <v>1294</v>
      </c>
      <c r="X67" s="110" t="s">
        <v>911</v>
      </c>
      <c r="Y67" s="156">
        <f t="shared" ref="Y67:Y122" si="5">IF(X67="Uncontested",100,LEFT(W67,2)-LEFT(X67,2))</f>
        <v>100</v>
      </c>
    </row>
    <row r="68" spans="14:25" x14ac:dyDescent="0.3">
      <c r="N68" s="148">
        <v>67</v>
      </c>
      <c r="O68" s="148" t="s">
        <v>1025</v>
      </c>
      <c r="P68" s="148" t="s">
        <v>911</v>
      </c>
      <c r="Q68" s="156">
        <f t="shared" si="4"/>
        <v>100</v>
      </c>
      <c r="V68" s="109">
        <v>67</v>
      </c>
      <c r="W68" s="110" t="s">
        <v>1295</v>
      </c>
      <c r="X68" s="110" t="s">
        <v>1296</v>
      </c>
      <c r="Y68" s="156">
        <f t="shared" si="5"/>
        <v>76</v>
      </c>
    </row>
    <row r="69" spans="14:25" x14ac:dyDescent="0.3">
      <c r="N69" s="148">
        <v>68</v>
      </c>
      <c r="O69" s="148" t="s">
        <v>1026</v>
      </c>
      <c r="P69" s="148" t="s">
        <v>1027</v>
      </c>
      <c r="Q69" s="156">
        <f t="shared" si="4"/>
        <v>10</v>
      </c>
      <c r="V69" s="109">
        <v>68</v>
      </c>
      <c r="W69" s="110" t="s">
        <v>1297</v>
      </c>
      <c r="X69" s="110" t="s">
        <v>1298</v>
      </c>
      <c r="Y69" s="156">
        <f t="shared" si="5"/>
        <v>50</v>
      </c>
    </row>
    <row r="70" spans="14:25" x14ac:dyDescent="0.3">
      <c r="N70" s="148">
        <v>69</v>
      </c>
      <c r="O70" s="148" t="s">
        <v>1028</v>
      </c>
      <c r="P70" s="148" t="s">
        <v>911</v>
      </c>
      <c r="Q70" s="156">
        <f t="shared" si="4"/>
        <v>100</v>
      </c>
      <c r="V70" s="109">
        <v>69</v>
      </c>
      <c r="W70" s="110" t="s">
        <v>1299</v>
      </c>
      <c r="X70" s="110" t="s">
        <v>911</v>
      </c>
      <c r="Y70" s="156">
        <f t="shared" si="5"/>
        <v>100</v>
      </c>
    </row>
    <row r="71" spans="14:25" x14ac:dyDescent="0.3">
      <c r="N71" s="148">
        <v>70</v>
      </c>
      <c r="O71" s="148" t="s">
        <v>1029</v>
      </c>
      <c r="P71" s="148" t="s">
        <v>911</v>
      </c>
      <c r="Q71" s="156">
        <f t="shared" si="4"/>
        <v>100</v>
      </c>
      <c r="V71" s="109">
        <v>70</v>
      </c>
      <c r="W71" s="110" t="s">
        <v>1300</v>
      </c>
      <c r="X71" s="110" t="s">
        <v>911</v>
      </c>
      <c r="Y71" s="156">
        <f t="shared" si="5"/>
        <v>100</v>
      </c>
    </row>
    <row r="72" spans="14:25" x14ac:dyDescent="0.3">
      <c r="N72" s="148">
        <v>71</v>
      </c>
      <c r="O72" s="148" t="s">
        <v>1030</v>
      </c>
      <c r="P72" s="148" t="s">
        <v>1031</v>
      </c>
      <c r="Q72" s="156">
        <f t="shared" si="4"/>
        <v>77</v>
      </c>
      <c r="V72" s="109">
        <v>71</v>
      </c>
      <c r="W72" s="110" t="s">
        <v>1301</v>
      </c>
      <c r="X72" s="110" t="s">
        <v>911</v>
      </c>
      <c r="Y72" s="156">
        <f t="shared" si="5"/>
        <v>100</v>
      </c>
    </row>
    <row r="73" spans="14:25" x14ac:dyDescent="0.3">
      <c r="N73" s="148">
        <v>72</v>
      </c>
      <c r="O73" s="148" t="s">
        <v>1032</v>
      </c>
      <c r="P73" s="148" t="s">
        <v>1033</v>
      </c>
      <c r="Q73" s="156">
        <f t="shared" si="4"/>
        <v>6</v>
      </c>
      <c r="V73" s="109">
        <v>72</v>
      </c>
      <c r="W73" s="110" t="s">
        <v>1302</v>
      </c>
      <c r="X73" s="110" t="s">
        <v>911</v>
      </c>
      <c r="Y73" s="156">
        <f t="shared" si="5"/>
        <v>100</v>
      </c>
    </row>
    <row r="74" spans="14:25" x14ac:dyDescent="0.3">
      <c r="N74" s="148">
        <v>73</v>
      </c>
      <c r="O74" s="148" t="s">
        <v>1034</v>
      </c>
      <c r="P74" s="148" t="s">
        <v>1035</v>
      </c>
      <c r="Q74" s="156">
        <f t="shared" si="4"/>
        <v>4</v>
      </c>
      <c r="V74" s="109">
        <v>73</v>
      </c>
      <c r="W74" s="110" t="s">
        <v>1303</v>
      </c>
      <c r="X74" s="110" t="s">
        <v>1304</v>
      </c>
      <c r="Y74" s="156">
        <f t="shared" si="5"/>
        <v>48</v>
      </c>
    </row>
    <row r="75" spans="14:25" x14ac:dyDescent="0.3">
      <c r="N75" s="148">
        <v>74</v>
      </c>
      <c r="O75" s="148" t="s">
        <v>1036</v>
      </c>
      <c r="P75" s="148" t="s">
        <v>911</v>
      </c>
      <c r="Q75" s="156">
        <f t="shared" si="4"/>
        <v>100</v>
      </c>
      <c r="V75" s="109">
        <v>74</v>
      </c>
      <c r="W75" s="110" t="s">
        <v>1305</v>
      </c>
      <c r="X75" s="110" t="s">
        <v>1306</v>
      </c>
      <c r="Y75" s="156">
        <f t="shared" si="5"/>
        <v>54</v>
      </c>
    </row>
    <row r="76" spans="14:25" x14ac:dyDescent="0.3">
      <c r="N76" s="148">
        <v>75</v>
      </c>
      <c r="O76" s="148" t="s">
        <v>1037</v>
      </c>
      <c r="P76" s="148" t="s">
        <v>1038</v>
      </c>
      <c r="Q76" s="156">
        <f t="shared" si="4"/>
        <v>2</v>
      </c>
      <c r="V76" s="109">
        <v>75</v>
      </c>
      <c r="W76" s="110" t="s">
        <v>1307</v>
      </c>
      <c r="X76" s="110" t="s">
        <v>1308</v>
      </c>
      <c r="Y76" s="156">
        <f t="shared" si="5"/>
        <v>12</v>
      </c>
    </row>
    <row r="77" spans="14:25" x14ac:dyDescent="0.3">
      <c r="N77" s="148">
        <v>76</v>
      </c>
      <c r="O77" s="148" t="s">
        <v>1039</v>
      </c>
      <c r="P77" s="148" t="s">
        <v>1040</v>
      </c>
      <c r="Q77" s="156">
        <f t="shared" si="4"/>
        <v>12</v>
      </c>
      <c r="V77" s="109">
        <v>76</v>
      </c>
      <c r="W77" s="110" t="s">
        <v>1309</v>
      </c>
      <c r="X77" s="110" t="s">
        <v>911</v>
      </c>
      <c r="Y77" s="156">
        <f t="shared" si="5"/>
        <v>100</v>
      </c>
    </row>
    <row r="78" spans="14:25" x14ac:dyDescent="0.3">
      <c r="N78" s="148">
        <v>77</v>
      </c>
      <c r="O78" s="148" t="s">
        <v>1041</v>
      </c>
      <c r="P78" s="148" t="s">
        <v>911</v>
      </c>
      <c r="Q78" s="156">
        <f t="shared" si="4"/>
        <v>100</v>
      </c>
      <c r="V78" s="109">
        <v>77</v>
      </c>
      <c r="W78" s="110" t="s">
        <v>1310</v>
      </c>
      <c r="X78" s="110" t="s">
        <v>911</v>
      </c>
      <c r="Y78" s="156">
        <f t="shared" si="5"/>
        <v>100</v>
      </c>
    </row>
    <row r="79" spans="14:25" x14ac:dyDescent="0.3">
      <c r="N79" s="148">
        <v>78</v>
      </c>
      <c r="O79" s="148" t="s">
        <v>1042</v>
      </c>
      <c r="P79" s="148" t="s">
        <v>911</v>
      </c>
      <c r="Q79" s="156">
        <f t="shared" si="4"/>
        <v>100</v>
      </c>
      <c r="V79" s="109">
        <v>78</v>
      </c>
      <c r="W79" s="110" t="s">
        <v>1311</v>
      </c>
      <c r="X79" s="110" t="s">
        <v>1312</v>
      </c>
      <c r="Y79" s="156">
        <f t="shared" si="5"/>
        <v>18</v>
      </c>
    </row>
    <row r="80" spans="14:25" x14ac:dyDescent="0.3">
      <c r="N80" s="148">
        <v>79</v>
      </c>
      <c r="O80" s="148" t="s">
        <v>1043</v>
      </c>
      <c r="P80" s="148" t="s">
        <v>911</v>
      </c>
      <c r="Q80" s="156">
        <f t="shared" si="4"/>
        <v>100</v>
      </c>
      <c r="V80" s="109">
        <v>79</v>
      </c>
      <c r="W80" s="110" t="s">
        <v>1313</v>
      </c>
      <c r="X80" s="110" t="s">
        <v>911</v>
      </c>
      <c r="Y80" s="156">
        <f t="shared" si="5"/>
        <v>100</v>
      </c>
    </row>
    <row r="81" spans="14:25" x14ac:dyDescent="0.3">
      <c r="N81" s="148">
        <v>80</v>
      </c>
      <c r="O81" s="148" t="s">
        <v>1044</v>
      </c>
      <c r="P81" s="148" t="s">
        <v>1045</v>
      </c>
      <c r="Q81" s="156">
        <f t="shared" si="4"/>
        <v>43</v>
      </c>
      <c r="V81" s="109">
        <v>80</v>
      </c>
      <c r="W81" s="110" t="s">
        <v>1314</v>
      </c>
      <c r="X81" s="110" t="s">
        <v>911</v>
      </c>
      <c r="Y81" s="156">
        <f t="shared" si="5"/>
        <v>100</v>
      </c>
    </row>
    <row r="82" spans="14:25" x14ac:dyDescent="0.3">
      <c r="N82" s="148">
        <v>81</v>
      </c>
      <c r="O82" s="148" t="s">
        <v>1046</v>
      </c>
      <c r="P82" s="148" t="s">
        <v>1047</v>
      </c>
      <c r="Q82" s="156">
        <f t="shared" si="4"/>
        <v>4</v>
      </c>
      <c r="V82" s="109">
        <v>81</v>
      </c>
      <c r="W82" s="110" t="s">
        <v>1315</v>
      </c>
      <c r="X82" s="110" t="s">
        <v>911</v>
      </c>
      <c r="Y82" s="156">
        <f t="shared" si="5"/>
        <v>100</v>
      </c>
    </row>
    <row r="83" spans="14:25" x14ac:dyDescent="0.3">
      <c r="N83" s="148">
        <v>82</v>
      </c>
      <c r="O83" s="148" t="s">
        <v>1048</v>
      </c>
      <c r="P83" s="148" t="s">
        <v>1049</v>
      </c>
      <c r="Q83" s="156">
        <f t="shared" si="4"/>
        <v>18</v>
      </c>
      <c r="V83" s="109">
        <v>82</v>
      </c>
      <c r="W83" s="110" t="s">
        <v>1316</v>
      </c>
      <c r="X83" s="110" t="s">
        <v>911</v>
      </c>
      <c r="Y83" s="156">
        <f t="shared" si="5"/>
        <v>100</v>
      </c>
    </row>
    <row r="84" spans="14:25" x14ac:dyDescent="0.3">
      <c r="N84" s="148">
        <v>83</v>
      </c>
      <c r="O84" s="148" t="s">
        <v>1050</v>
      </c>
      <c r="P84" s="148" t="s">
        <v>1051</v>
      </c>
      <c r="Q84" s="156">
        <f t="shared" si="4"/>
        <v>0</v>
      </c>
      <c r="V84" s="109">
        <v>83</v>
      </c>
      <c r="W84" s="110" t="s">
        <v>1317</v>
      </c>
      <c r="X84" s="110" t="s">
        <v>911</v>
      </c>
      <c r="Y84" s="156">
        <f t="shared" si="5"/>
        <v>100</v>
      </c>
    </row>
    <row r="85" spans="14:25" x14ac:dyDescent="0.3">
      <c r="N85" s="148">
        <v>84</v>
      </c>
      <c r="O85" s="148" t="s">
        <v>1052</v>
      </c>
      <c r="P85" s="148" t="s">
        <v>1053</v>
      </c>
      <c r="Q85" s="156">
        <f t="shared" si="4"/>
        <v>2</v>
      </c>
      <c r="V85" s="109">
        <v>84</v>
      </c>
      <c r="W85" s="110" t="s">
        <v>1318</v>
      </c>
      <c r="X85" s="110" t="s">
        <v>1319</v>
      </c>
      <c r="Y85" s="156">
        <f t="shared" si="5"/>
        <v>32</v>
      </c>
    </row>
    <row r="86" spans="14:25" x14ac:dyDescent="0.3">
      <c r="N86" s="148">
        <v>85</v>
      </c>
      <c r="O86" s="148" t="s">
        <v>1054</v>
      </c>
      <c r="P86" s="148" t="s">
        <v>1055</v>
      </c>
      <c r="Q86" s="156">
        <f t="shared" si="4"/>
        <v>4</v>
      </c>
      <c r="V86" s="109">
        <v>85</v>
      </c>
      <c r="W86" s="110" t="s">
        <v>1320</v>
      </c>
      <c r="X86" s="110" t="s">
        <v>911</v>
      </c>
      <c r="Y86" s="156">
        <f t="shared" si="5"/>
        <v>100</v>
      </c>
    </row>
    <row r="87" spans="14:25" x14ac:dyDescent="0.3">
      <c r="N87" s="148">
        <v>86</v>
      </c>
      <c r="O87" s="148" t="s">
        <v>1056</v>
      </c>
      <c r="P87" s="148" t="s">
        <v>911</v>
      </c>
      <c r="Q87" s="156">
        <f t="shared" si="4"/>
        <v>100</v>
      </c>
      <c r="V87" s="109">
        <v>86</v>
      </c>
      <c r="W87" s="110" t="s">
        <v>1321</v>
      </c>
      <c r="X87" s="110" t="s">
        <v>911</v>
      </c>
      <c r="Y87" s="156">
        <f t="shared" si="5"/>
        <v>100</v>
      </c>
    </row>
    <row r="88" spans="14:25" x14ac:dyDescent="0.3">
      <c r="N88" s="148">
        <v>87</v>
      </c>
      <c r="O88" s="148" t="s">
        <v>1057</v>
      </c>
      <c r="P88" s="148" t="s">
        <v>1058</v>
      </c>
      <c r="Q88" s="156">
        <f t="shared" si="4"/>
        <v>24</v>
      </c>
      <c r="V88" s="109">
        <v>87</v>
      </c>
      <c r="W88" s="110" t="s">
        <v>1322</v>
      </c>
      <c r="X88" s="110" t="s">
        <v>911</v>
      </c>
      <c r="Y88" s="156">
        <f t="shared" si="5"/>
        <v>100</v>
      </c>
    </row>
    <row r="89" spans="14:25" x14ac:dyDescent="0.3">
      <c r="N89" s="148">
        <v>88</v>
      </c>
      <c r="O89" s="148" t="s">
        <v>1059</v>
      </c>
      <c r="P89" s="148" t="s">
        <v>1060</v>
      </c>
      <c r="Q89" s="156">
        <f t="shared" si="4"/>
        <v>12</v>
      </c>
      <c r="V89" s="109">
        <v>88</v>
      </c>
      <c r="W89" s="110" t="s">
        <v>1323</v>
      </c>
      <c r="X89" s="110" t="s">
        <v>911</v>
      </c>
      <c r="Y89" s="156">
        <f t="shared" si="5"/>
        <v>100</v>
      </c>
    </row>
    <row r="90" spans="14:25" x14ac:dyDescent="0.3">
      <c r="N90" s="148">
        <v>89</v>
      </c>
      <c r="O90" s="148" t="s">
        <v>1061</v>
      </c>
      <c r="P90" s="148" t="s">
        <v>911</v>
      </c>
      <c r="Q90" s="156">
        <f t="shared" si="4"/>
        <v>100</v>
      </c>
      <c r="V90" s="109">
        <v>89</v>
      </c>
      <c r="W90" s="110" t="s">
        <v>1324</v>
      </c>
      <c r="X90" s="110" t="s">
        <v>911</v>
      </c>
      <c r="Y90" s="156">
        <f t="shared" si="5"/>
        <v>100</v>
      </c>
    </row>
    <row r="91" spans="14:25" x14ac:dyDescent="0.3">
      <c r="N91" s="148">
        <v>90</v>
      </c>
      <c r="O91" s="148" t="s">
        <v>1062</v>
      </c>
      <c r="P91" s="148" t="s">
        <v>911</v>
      </c>
      <c r="Q91" s="156">
        <f t="shared" si="4"/>
        <v>100</v>
      </c>
      <c r="V91" s="109">
        <v>90</v>
      </c>
      <c r="W91" s="110" t="s">
        <v>1325</v>
      </c>
      <c r="X91" s="110" t="s">
        <v>911</v>
      </c>
      <c r="Y91" s="156">
        <f t="shared" si="5"/>
        <v>100</v>
      </c>
    </row>
    <row r="92" spans="14:25" x14ac:dyDescent="0.3">
      <c r="N92" s="148">
        <v>91</v>
      </c>
      <c r="O92" s="148" t="s">
        <v>1063</v>
      </c>
      <c r="P92" s="148" t="s">
        <v>1064</v>
      </c>
      <c r="Q92" s="156">
        <f t="shared" si="4"/>
        <v>10</v>
      </c>
      <c r="V92" s="109">
        <v>91</v>
      </c>
      <c r="W92" s="110" t="s">
        <v>1270</v>
      </c>
      <c r="X92" s="110" t="s">
        <v>911</v>
      </c>
      <c r="Y92" s="156">
        <f t="shared" si="5"/>
        <v>100</v>
      </c>
    </row>
    <row r="93" spans="14:25" x14ac:dyDescent="0.3">
      <c r="N93" s="148">
        <v>92</v>
      </c>
      <c r="O93" s="148" t="s">
        <v>1065</v>
      </c>
      <c r="P93" s="148" t="s">
        <v>911</v>
      </c>
      <c r="Q93" s="156">
        <f t="shared" si="4"/>
        <v>100</v>
      </c>
      <c r="V93" s="109">
        <v>92</v>
      </c>
      <c r="W93" s="110" t="s">
        <v>1326</v>
      </c>
      <c r="X93" s="110" t="s">
        <v>911</v>
      </c>
      <c r="Y93" s="156">
        <f t="shared" si="5"/>
        <v>100</v>
      </c>
    </row>
    <row r="94" spans="14:25" x14ac:dyDescent="0.3">
      <c r="N94" s="148">
        <v>93</v>
      </c>
      <c r="O94" s="148" t="s">
        <v>1066</v>
      </c>
      <c r="P94" s="148" t="s">
        <v>1067</v>
      </c>
      <c r="Q94" s="156">
        <f t="shared" si="4"/>
        <v>12</v>
      </c>
      <c r="V94" s="109">
        <v>93</v>
      </c>
      <c r="W94" s="110" t="s">
        <v>1327</v>
      </c>
      <c r="X94" s="110" t="s">
        <v>911</v>
      </c>
      <c r="Y94" s="156">
        <f t="shared" si="5"/>
        <v>100</v>
      </c>
    </row>
    <row r="95" spans="14:25" x14ac:dyDescent="0.3">
      <c r="N95" s="148">
        <v>94</v>
      </c>
      <c r="O95" s="148" t="s">
        <v>1068</v>
      </c>
      <c r="P95" s="148" t="s">
        <v>1069</v>
      </c>
      <c r="Q95" s="156">
        <f t="shared" si="4"/>
        <v>18</v>
      </c>
      <c r="V95" s="109">
        <v>94</v>
      </c>
      <c r="W95" s="110" t="s">
        <v>1328</v>
      </c>
      <c r="X95" s="110" t="s">
        <v>911</v>
      </c>
      <c r="Y95" s="156">
        <f t="shared" si="5"/>
        <v>100</v>
      </c>
    </row>
    <row r="96" spans="14:25" x14ac:dyDescent="0.3">
      <c r="N96" s="148">
        <v>95</v>
      </c>
      <c r="O96" s="148" t="s">
        <v>1070</v>
      </c>
      <c r="P96" s="148" t="s">
        <v>911</v>
      </c>
      <c r="Q96" s="156">
        <f t="shared" si="4"/>
        <v>100</v>
      </c>
      <c r="V96" s="109">
        <v>95</v>
      </c>
      <c r="W96" s="110" t="s">
        <v>1329</v>
      </c>
      <c r="X96" s="110" t="s">
        <v>911</v>
      </c>
      <c r="Y96" s="156">
        <f t="shared" si="5"/>
        <v>100</v>
      </c>
    </row>
    <row r="97" spans="14:25" x14ac:dyDescent="0.3">
      <c r="N97" s="148">
        <v>96</v>
      </c>
      <c r="O97" s="148" t="s">
        <v>1071</v>
      </c>
      <c r="P97" s="148" t="s">
        <v>1072</v>
      </c>
      <c r="Q97" s="156">
        <f t="shared" si="4"/>
        <v>7</v>
      </c>
      <c r="V97" s="109">
        <v>96</v>
      </c>
      <c r="W97" s="110" t="s">
        <v>1330</v>
      </c>
      <c r="X97" s="110" t="s">
        <v>1331</v>
      </c>
      <c r="Y97" s="156">
        <f t="shared" si="5"/>
        <v>16</v>
      </c>
    </row>
    <row r="98" spans="14:25" x14ac:dyDescent="0.3">
      <c r="N98" s="148">
        <v>97</v>
      </c>
      <c r="O98" s="148" t="s">
        <v>1073</v>
      </c>
      <c r="P98" s="148" t="s">
        <v>1074</v>
      </c>
      <c r="Q98" s="156">
        <f t="shared" si="4"/>
        <v>29</v>
      </c>
      <c r="V98" s="109">
        <v>97</v>
      </c>
      <c r="W98" s="110" t="s">
        <v>1332</v>
      </c>
      <c r="X98" s="110" t="s">
        <v>1333</v>
      </c>
      <c r="Y98" s="156">
        <f t="shared" si="5"/>
        <v>48</v>
      </c>
    </row>
    <row r="99" spans="14:25" x14ac:dyDescent="0.3">
      <c r="N99" s="148">
        <v>98</v>
      </c>
      <c r="O99" s="148" t="s">
        <v>1075</v>
      </c>
      <c r="P99" s="148" t="s">
        <v>1076</v>
      </c>
      <c r="Q99" s="156">
        <f t="shared" si="4"/>
        <v>38</v>
      </c>
      <c r="V99" s="109">
        <v>98</v>
      </c>
      <c r="W99" s="110" t="s">
        <v>1334</v>
      </c>
      <c r="X99" s="110" t="s">
        <v>911</v>
      </c>
      <c r="Y99" s="156">
        <f t="shared" si="5"/>
        <v>100</v>
      </c>
    </row>
    <row r="100" spans="14:25" x14ac:dyDescent="0.3">
      <c r="N100" s="148">
        <v>99</v>
      </c>
      <c r="O100" s="148" t="s">
        <v>1077</v>
      </c>
      <c r="P100" s="148" t="s">
        <v>1078</v>
      </c>
      <c r="Q100" s="156">
        <f t="shared" si="4"/>
        <v>24</v>
      </c>
      <c r="V100" s="109">
        <v>99</v>
      </c>
      <c r="W100" s="110" t="s">
        <v>1335</v>
      </c>
      <c r="X100" s="110" t="s">
        <v>911</v>
      </c>
      <c r="Y100" s="156">
        <f t="shared" si="5"/>
        <v>100</v>
      </c>
    </row>
    <row r="101" spans="14:25" x14ac:dyDescent="0.3">
      <c r="Q101" s="152"/>
      <c r="V101" s="109">
        <v>100</v>
      </c>
      <c r="W101" s="110" t="s">
        <v>1336</v>
      </c>
      <c r="X101" s="110" t="s">
        <v>911</v>
      </c>
      <c r="Y101" s="156">
        <f t="shared" si="5"/>
        <v>100</v>
      </c>
    </row>
    <row r="102" spans="14:25" x14ac:dyDescent="0.3">
      <c r="N102" s="154" t="s">
        <v>1149</v>
      </c>
      <c r="O102" s="154" t="s">
        <v>909</v>
      </c>
      <c r="P102" s="154"/>
      <c r="Q102" s="154" t="s">
        <v>1680</v>
      </c>
      <c r="V102" s="109">
        <v>101</v>
      </c>
      <c r="W102" s="110" t="s">
        <v>1337</v>
      </c>
      <c r="X102" s="110" t="s">
        <v>911</v>
      </c>
      <c r="Y102" s="156">
        <f t="shared" si="5"/>
        <v>100</v>
      </c>
    </row>
    <row r="103" spans="14:25" x14ac:dyDescent="0.3">
      <c r="N103" s="148">
        <v>1</v>
      </c>
      <c r="O103" s="148" t="s">
        <v>1080</v>
      </c>
      <c r="P103" s="148" t="s">
        <v>911</v>
      </c>
      <c r="Q103" s="156">
        <f t="shared" ref="Q103:Q142" si="6">IF(P103="Uncontested",100,LEFT(O103,2)-LEFT(P103,2))</f>
        <v>100</v>
      </c>
      <c r="V103" s="109">
        <v>102</v>
      </c>
      <c r="W103" s="110" t="s">
        <v>1338</v>
      </c>
      <c r="X103" s="110" t="s">
        <v>1339</v>
      </c>
      <c r="Y103" s="156">
        <f t="shared" si="5"/>
        <v>28</v>
      </c>
    </row>
    <row r="104" spans="14:25" x14ac:dyDescent="0.3">
      <c r="N104" s="148">
        <v>2</v>
      </c>
      <c r="O104" s="148" t="s">
        <v>1081</v>
      </c>
      <c r="P104" s="148" t="s">
        <v>911</v>
      </c>
      <c r="Q104" s="156">
        <f t="shared" si="6"/>
        <v>100</v>
      </c>
      <c r="V104" s="109">
        <v>103</v>
      </c>
      <c r="W104" s="110" t="s">
        <v>1340</v>
      </c>
      <c r="X104" s="110" t="s">
        <v>911</v>
      </c>
      <c r="Y104" s="156">
        <f t="shared" si="5"/>
        <v>100</v>
      </c>
    </row>
    <row r="105" spans="14:25" x14ac:dyDescent="0.3">
      <c r="N105" s="148">
        <v>3</v>
      </c>
      <c r="O105" s="148" t="s">
        <v>1082</v>
      </c>
      <c r="P105" s="148" t="s">
        <v>1083</v>
      </c>
      <c r="Q105" s="156">
        <f t="shared" si="6"/>
        <v>24</v>
      </c>
      <c r="V105" s="109">
        <v>104</v>
      </c>
      <c r="W105" s="110" t="s">
        <v>1341</v>
      </c>
      <c r="X105" s="110" t="s">
        <v>911</v>
      </c>
      <c r="Y105" s="156">
        <f t="shared" si="5"/>
        <v>100</v>
      </c>
    </row>
    <row r="106" spans="14:25" x14ac:dyDescent="0.3">
      <c r="N106" s="148">
        <v>4</v>
      </c>
      <c r="O106" s="148" t="s">
        <v>1084</v>
      </c>
      <c r="P106" s="148" t="s">
        <v>1085</v>
      </c>
      <c r="Q106" s="156">
        <f t="shared" si="6"/>
        <v>26</v>
      </c>
      <c r="V106" s="109">
        <v>105</v>
      </c>
      <c r="W106" s="110" t="s">
        <v>1342</v>
      </c>
      <c r="X106" s="110" t="s">
        <v>1343</v>
      </c>
      <c r="Y106" s="156">
        <f t="shared" si="5"/>
        <v>60</v>
      </c>
    </row>
    <row r="107" spans="14:25" x14ac:dyDescent="0.3">
      <c r="N107" s="148">
        <v>5</v>
      </c>
      <c r="O107" s="148" t="s">
        <v>1086</v>
      </c>
      <c r="P107" s="148" t="s">
        <v>1087</v>
      </c>
      <c r="Q107" s="156">
        <f t="shared" si="6"/>
        <v>58</v>
      </c>
      <c r="V107" s="109">
        <v>106</v>
      </c>
      <c r="W107" s="110" t="s">
        <v>1344</v>
      </c>
      <c r="X107" s="110" t="s">
        <v>911</v>
      </c>
      <c r="Y107" s="156">
        <f t="shared" si="5"/>
        <v>100</v>
      </c>
    </row>
    <row r="108" spans="14:25" x14ac:dyDescent="0.3">
      <c r="N108" s="148">
        <v>6</v>
      </c>
      <c r="O108" s="148" t="s">
        <v>1088</v>
      </c>
      <c r="P108" s="148" t="s">
        <v>1089</v>
      </c>
      <c r="Q108" s="156">
        <f t="shared" si="6"/>
        <v>20</v>
      </c>
      <c r="V108" s="109">
        <v>107</v>
      </c>
      <c r="W108" s="110" t="s">
        <v>1345</v>
      </c>
      <c r="X108" s="110" t="s">
        <v>911</v>
      </c>
      <c r="Y108" s="156">
        <f t="shared" si="5"/>
        <v>100</v>
      </c>
    </row>
    <row r="109" spans="14:25" x14ac:dyDescent="0.3">
      <c r="N109" s="148">
        <v>7</v>
      </c>
      <c r="O109" s="148" t="s">
        <v>1090</v>
      </c>
      <c r="P109" s="148" t="s">
        <v>1091</v>
      </c>
      <c r="Q109" s="156">
        <f t="shared" si="6"/>
        <v>0</v>
      </c>
      <c r="V109" s="109">
        <v>108</v>
      </c>
      <c r="W109" s="110" t="s">
        <v>1346</v>
      </c>
      <c r="X109" s="110" t="s">
        <v>911</v>
      </c>
      <c r="Y109" s="156">
        <f t="shared" si="5"/>
        <v>100</v>
      </c>
    </row>
    <row r="110" spans="14:25" x14ac:dyDescent="0.3">
      <c r="N110" s="148">
        <v>8</v>
      </c>
      <c r="O110" s="148" t="s">
        <v>1092</v>
      </c>
      <c r="P110" s="148" t="s">
        <v>1093</v>
      </c>
      <c r="Q110" s="156">
        <f t="shared" si="6"/>
        <v>4</v>
      </c>
      <c r="V110" s="109">
        <v>109</v>
      </c>
      <c r="W110" s="110" t="s">
        <v>1347</v>
      </c>
      <c r="X110" s="110" t="s">
        <v>911</v>
      </c>
      <c r="Y110" s="156">
        <f t="shared" si="5"/>
        <v>100</v>
      </c>
    </row>
    <row r="111" spans="14:25" x14ac:dyDescent="0.3">
      <c r="N111" s="148">
        <v>9</v>
      </c>
      <c r="O111" s="148" t="s">
        <v>1094</v>
      </c>
      <c r="P111" s="148" t="s">
        <v>1095</v>
      </c>
      <c r="Q111" s="156">
        <f t="shared" si="6"/>
        <v>62</v>
      </c>
      <c r="V111" s="109">
        <v>110</v>
      </c>
      <c r="W111" s="110" t="s">
        <v>1348</v>
      </c>
      <c r="X111" s="110" t="s">
        <v>911</v>
      </c>
      <c r="Y111" s="156">
        <f t="shared" si="5"/>
        <v>100</v>
      </c>
    </row>
    <row r="112" spans="14:25" x14ac:dyDescent="0.3">
      <c r="N112" s="148">
        <v>10</v>
      </c>
      <c r="O112" s="148" t="s">
        <v>1096</v>
      </c>
      <c r="P112" s="148" t="s">
        <v>1097</v>
      </c>
      <c r="Q112" s="156">
        <f t="shared" si="6"/>
        <v>8</v>
      </c>
      <c r="V112" s="109">
        <v>111</v>
      </c>
      <c r="W112" s="110" t="s">
        <v>1349</v>
      </c>
      <c r="X112" s="110" t="s">
        <v>911</v>
      </c>
      <c r="Y112" s="156">
        <f t="shared" si="5"/>
        <v>100</v>
      </c>
    </row>
    <row r="113" spans="14:25" x14ac:dyDescent="0.3">
      <c r="N113" s="148">
        <v>11</v>
      </c>
      <c r="O113" s="148" t="s">
        <v>1098</v>
      </c>
      <c r="P113" s="148" t="s">
        <v>1099</v>
      </c>
      <c r="Q113" s="156">
        <f t="shared" si="6"/>
        <v>10</v>
      </c>
      <c r="V113" s="109">
        <v>112</v>
      </c>
      <c r="W113" s="110" t="s">
        <v>1350</v>
      </c>
      <c r="X113" s="110" t="s">
        <v>911</v>
      </c>
      <c r="Y113" s="156">
        <f t="shared" si="5"/>
        <v>100</v>
      </c>
    </row>
    <row r="114" spans="14:25" x14ac:dyDescent="0.3">
      <c r="N114" s="148">
        <v>12</v>
      </c>
      <c r="O114" s="148" t="s">
        <v>1100</v>
      </c>
      <c r="P114" s="148" t="s">
        <v>1101</v>
      </c>
      <c r="Q114" s="156">
        <f t="shared" si="6"/>
        <v>2</v>
      </c>
      <c r="V114" s="109">
        <v>113</v>
      </c>
      <c r="W114" s="110" t="s">
        <v>1351</v>
      </c>
      <c r="X114" s="110" t="s">
        <v>911</v>
      </c>
      <c r="Y114" s="156">
        <f t="shared" si="5"/>
        <v>100</v>
      </c>
    </row>
    <row r="115" spans="14:25" x14ac:dyDescent="0.3">
      <c r="N115" s="148">
        <v>13</v>
      </c>
      <c r="O115" s="148" t="s">
        <v>1102</v>
      </c>
      <c r="P115" s="148" t="s">
        <v>1103</v>
      </c>
      <c r="Q115" s="156">
        <f t="shared" si="6"/>
        <v>10</v>
      </c>
      <c r="V115" s="109">
        <v>114</v>
      </c>
      <c r="W115" s="110" t="s">
        <v>1352</v>
      </c>
      <c r="X115" s="110" t="s">
        <v>1353</v>
      </c>
      <c r="Y115" s="156">
        <f t="shared" si="5"/>
        <v>50</v>
      </c>
    </row>
    <row r="116" spans="14:25" x14ac:dyDescent="0.3">
      <c r="N116" s="148">
        <v>14</v>
      </c>
      <c r="O116" s="148" t="s">
        <v>1104</v>
      </c>
      <c r="P116" s="148" t="s">
        <v>1105</v>
      </c>
      <c r="Q116" s="156">
        <f t="shared" si="6"/>
        <v>20</v>
      </c>
      <c r="V116" s="109">
        <v>115</v>
      </c>
      <c r="W116" s="110" t="s">
        <v>1354</v>
      </c>
      <c r="X116" s="110" t="s">
        <v>1355</v>
      </c>
      <c r="Y116" s="156">
        <f t="shared" si="5"/>
        <v>4</v>
      </c>
    </row>
    <row r="117" spans="14:25" x14ac:dyDescent="0.3">
      <c r="N117" s="148">
        <v>15</v>
      </c>
      <c r="O117" s="148" t="s">
        <v>1106</v>
      </c>
      <c r="P117" s="148" t="s">
        <v>1107</v>
      </c>
      <c r="Q117" s="156">
        <f t="shared" si="6"/>
        <v>37</v>
      </c>
      <c r="V117" s="109">
        <v>116</v>
      </c>
      <c r="W117" s="110" t="s">
        <v>1356</v>
      </c>
      <c r="X117" s="110" t="s">
        <v>911</v>
      </c>
      <c r="Y117" s="156">
        <f t="shared" si="5"/>
        <v>100</v>
      </c>
    </row>
    <row r="118" spans="14:25" x14ac:dyDescent="0.3">
      <c r="N118" s="148">
        <v>16</v>
      </c>
      <c r="O118" s="148" t="s">
        <v>1108</v>
      </c>
      <c r="P118" s="148" t="s">
        <v>1109</v>
      </c>
      <c r="Q118" s="156">
        <f t="shared" si="6"/>
        <v>30</v>
      </c>
      <c r="V118" s="109">
        <v>117</v>
      </c>
      <c r="W118" s="110" t="s">
        <v>1357</v>
      </c>
      <c r="X118" s="110" t="s">
        <v>1358</v>
      </c>
      <c r="Y118" s="156">
        <f t="shared" si="5"/>
        <v>28</v>
      </c>
    </row>
    <row r="119" spans="14:25" x14ac:dyDescent="0.3">
      <c r="N119" s="148">
        <v>17</v>
      </c>
      <c r="O119" s="148" t="s">
        <v>1110</v>
      </c>
      <c r="P119" s="148" t="s">
        <v>1111</v>
      </c>
      <c r="Q119" s="156">
        <f t="shared" si="6"/>
        <v>4</v>
      </c>
      <c r="V119" s="109">
        <v>118</v>
      </c>
      <c r="W119" s="110" t="s">
        <v>1359</v>
      </c>
      <c r="X119" s="110" t="s">
        <v>911</v>
      </c>
      <c r="Y119" s="156">
        <f t="shared" si="5"/>
        <v>100</v>
      </c>
    </row>
    <row r="120" spans="14:25" x14ac:dyDescent="0.3">
      <c r="N120" s="148">
        <v>18</v>
      </c>
      <c r="O120" s="148" t="s">
        <v>1112</v>
      </c>
      <c r="P120" s="148" t="s">
        <v>911</v>
      </c>
      <c r="Q120" s="156">
        <f t="shared" si="6"/>
        <v>100</v>
      </c>
      <c r="V120" s="109">
        <v>119</v>
      </c>
      <c r="W120" s="110" t="s">
        <v>1360</v>
      </c>
      <c r="X120" s="110" t="s">
        <v>911</v>
      </c>
      <c r="Y120" s="156">
        <f t="shared" si="5"/>
        <v>100</v>
      </c>
    </row>
    <row r="121" spans="14:25" x14ac:dyDescent="0.3">
      <c r="N121" s="148">
        <v>19</v>
      </c>
      <c r="O121" s="148" t="s">
        <v>1113</v>
      </c>
      <c r="P121" s="148" t="s">
        <v>1114</v>
      </c>
      <c r="Q121" s="156">
        <f t="shared" si="6"/>
        <v>42</v>
      </c>
      <c r="V121" s="109">
        <v>120</v>
      </c>
      <c r="W121" s="110" t="s">
        <v>1361</v>
      </c>
      <c r="X121" s="110" t="s">
        <v>911</v>
      </c>
      <c r="Y121" s="156">
        <f t="shared" si="5"/>
        <v>100</v>
      </c>
    </row>
    <row r="122" spans="14:25" x14ac:dyDescent="0.3">
      <c r="N122" s="148">
        <v>20</v>
      </c>
      <c r="O122" s="148" t="s">
        <v>1115</v>
      </c>
      <c r="P122" s="148" t="s">
        <v>1116</v>
      </c>
      <c r="Q122" s="156">
        <f t="shared" si="6"/>
        <v>42</v>
      </c>
      <c r="V122" s="109">
        <v>121</v>
      </c>
      <c r="W122" s="110" t="s">
        <v>1362</v>
      </c>
      <c r="X122" s="110" t="s">
        <v>911</v>
      </c>
      <c r="Y122" s="156">
        <f t="shared" si="5"/>
        <v>100</v>
      </c>
    </row>
    <row r="123" spans="14:25" x14ac:dyDescent="0.3">
      <c r="N123" s="148">
        <v>21</v>
      </c>
      <c r="O123" s="148" t="s">
        <v>1117</v>
      </c>
      <c r="P123" s="148" t="s">
        <v>1118</v>
      </c>
      <c r="Q123" s="156">
        <f t="shared" si="6"/>
        <v>32</v>
      </c>
      <c r="Y123" s="156"/>
    </row>
    <row r="124" spans="14:25" x14ac:dyDescent="0.3">
      <c r="N124" s="148">
        <v>22</v>
      </c>
      <c r="O124" s="148" t="s">
        <v>1119</v>
      </c>
      <c r="P124" s="148" t="s">
        <v>1120</v>
      </c>
      <c r="Q124" s="156">
        <f t="shared" si="6"/>
        <v>26</v>
      </c>
      <c r="V124" s="14" t="s">
        <v>1434</v>
      </c>
      <c r="W124" s="104" t="s">
        <v>909</v>
      </c>
      <c r="X124" s="104"/>
      <c r="Y124" s="156"/>
    </row>
    <row r="125" spans="14:25" x14ac:dyDescent="0.3">
      <c r="N125" s="148">
        <v>23</v>
      </c>
      <c r="O125" s="148" t="s">
        <v>1121</v>
      </c>
      <c r="P125" s="148" t="s">
        <v>911</v>
      </c>
      <c r="Q125" s="156">
        <f t="shared" si="6"/>
        <v>100</v>
      </c>
      <c r="V125" s="109">
        <v>1</v>
      </c>
      <c r="W125" s="110" t="s">
        <v>1365</v>
      </c>
      <c r="X125" s="110"/>
      <c r="Y125" s="156">
        <f>IF(X125="",100,LEFT(W125,2)-LEFT(X125,2))</f>
        <v>100</v>
      </c>
    </row>
    <row r="126" spans="14:25" x14ac:dyDescent="0.3">
      <c r="N126" s="148">
        <v>24</v>
      </c>
      <c r="O126" s="148" t="s">
        <v>1122</v>
      </c>
      <c r="P126" s="148" t="s">
        <v>1123</v>
      </c>
      <c r="Q126" s="156">
        <f t="shared" si="6"/>
        <v>43</v>
      </c>
      <c r="V126" s="109">
        <v>2</v>
      </c>
      <c r="W126" s="110" t="s">
        <v>1366</v>
      </c>
      <c r="X126" s="110" t="s">
        <v>1367</v>
      </c>
      <c r="Y126" s="156">
        <f t="shared" ref="Y126:Y176" si="7">IF(X126="",100,LEFT(W126,2)-LEFT(X126,2))</f>
        <v>20</v>
      </c>
    </row>
    <row r="127" spans="14:25" x14ac:dyDescent="0.3">
      <c r="N127" s="148">
        <v>25</v>
      </c>
      <c r="O127" s="148" t="s">
        <v>1124</v>
      </c>
      <c r="P127" s="148" t="s">
        <v>1125</v>
      </c>
      <c r="Q127" s="156">
        <f t="shared" si="6"/>
        <v>36</v>
      </c>
      <c r="V127" s="109">
        <v>3</v>
      </c>
      <c r="W127" s="110" t="s">
        <v>1368</v>
      </c>
      <c r="X127" s="110" t="s">
        <v>1369</v>
      </c>
      <c r="Y127" s="156">
        <f t="shared" si="7"/>
        <v>50</v>
      </c>
    </row>
    <row r="128" spans="14:25" x14ac:dyDescent="0.3">
      <c r="N128" s="148">
        <v>26</v>
      </c>
      <c r="O128" s="148" t="s">
        <v>1126</v>
      </c>
      <c r="P128" s="148" t="s">
        <v>1127</v>
      </c>
      <c r="Q128" s="156">
        <f t="shared" si="6"/>
        <v>30</v>
      </c>
      <c r="V128" s="109">
        <v>4</v>
      </c>
      <c r="W128" s="110" t="s">
        <v>1370</v>
      </c>
      <c r="X128" s="110"/>
      <c r="Y128" s="156">
        <f t="shared" si="7"/>
        <v>100</v>
      </c>
    </row>
    <row r="129" spans="14:25" x14ac:dyDescent="0.3">
      <c r="N129" s="148">
        <v>27</v>
      </c>
      <c r="O129" s="148" t="s">
        <v>1128</v>
      </c>
      <c r="P129" s="148" t="s">
        <v>1129</v>
      </c>
      <c r="Q129" s="156">
        <f t="shared" si="6"/>
        <v>28</v>
      </c>
      <c r="V129" s="109">
        <v>5</v>
      </c>
      <c r="W129" s="110" t="s">
        <v>1371</v>
      </c>
      <c r="X129" s="110" t="s">
        <v>1372</v>
      </c>
      <c r="Y129" s="156">
        <f t="shared" si="7"/>
        <v>44</v>
      </c>
    </row>
    <row r="130" spans="14:25" x14ac:dyDescent="0.3">
      <c r="N130" s="148">
        <v>28</v>
      </c>
      <c r="O130" s="148" t="s">
        <v>1130</v>
      </c>
      <c r="P130" s="148" t="s">
        <v>1131</v>
      </c>
      <c r="Q130" s="156">
        <f t="shared" si="6"/>
        <v>16</v>
      </c>
      <c r="V130" s="109">
        <v>6</v>
      </c>
      <c r="W130" s="110" t="s">
        <v>1373</v>
      </c>
      <c r="X130" s="110"/>
      <c r="Y130" s="156">
        <f t="shared" si="7"/>
        <v>100</v>
      </c>
    </row>
    <row r="131" spans="14:25" x14ac:dyDescent="0.3">
      <c r="N131" s="148">
        <v>29</v>
      </c>
      <c r="O131" s="148" t="s">
        <v>1132</v>
      </c>
      <c r="P131" s="148" t="s">
        <v>911</v>
      </c>
      <c r="Q131" s="156">
        <f t="shared" si="6"/>
        <v>100</v>
      </c>
      <c r="V131" s="109">
        <v>7</v>
      </c>
      <c r="W131" s="110" t="s">
        <v>1374</v>
      </c>
      <c r="X131" s="110"/>
      <c r="Y131" s="156">
        <f t="shared" si="7"/>
        <v>100</v>
      </c>
    </row>
    <row r="132" spans="14:25" x14ac:dyDescent="0.3">
      <c r="N132" s="148">
        <v>30</v>
      </c>
      <c r="O132" s="148" t="s">
        <v>1133</v>
      </c>
      <c r="P132" s="148" t="s">
        <v>911</v>
      </c>
      <c r="Q132" s="156">
        <f t="shared" si="6"/>
        <v>100</v>
      </c>
      <c r="V132" s="109">
        <v>8</v>
      </c>
      <c r="W132" s="110" t="s">
        <v>1375</v>
      </c>
      <c r="X132" s="110" t="s">
        <v>1376</v>
      </c>
      <c r="Y132" s="156">
        <f t="shared" si="7"/>
        <v>16</v>
      </c>
    </row>
    <row r="133" spans="14:25" x14ac:dyDescent="0.3">
      <c r="N133" s="148">
        <v>31</v>
      </c>
      <c r="O133" s="148" t="s">
        <v>1134</v>
      </c>
      <c r="P133" s="148" t="s">
        <v>911</v>
      </c>
      <c r="Q133" s="156">
        <f t="shared" si="6"/>
        <v>100</v>
      </c>
      <c r="V133" s="109">
        <v>9</v>
      </c>
      <c r="W133" s="110" t="s">
        <v>1377</v>
      </c>
      <c r="X133" s="110" t="s">
        <v>1378</v>
      </c>
      <c r="Y133" s="156">
        <f t="shared" si="7"/>
        <v>16</v>
      </c>
    </row>
    <row r="134" spans="14:25" x14ac:dyDescent="0.3">
      <c r="N134" s="148">
        <v>32</v>
      </c>
      <c r="O134" s="148" t="s">
        <v>1135</v>
      </c>
      <c r="P134" s="148" t="s">
        <v>1136</v>
      </c>
      <c r="Q134" s="156">
        <f t="shared" si="6"/>
        <v>48</v>
      </c>
      <c r="V134" s="109">
        <v>10</v>
      </c>
      <c r="W134" s="110" t="s">
        <v>1379</v>
      </c>
      <c r="X134" s="110" t="s">
        <v>1380</v>
      </c>
      <c r="Y134" s="156">
        <f t="shared" si="7"/>
        <v>16</v>
      </c>
    </row>
    <row r="135" spans="14:25" x14ac:dyDescent="0.3">
      <c r="N135" s="148">
        <v>33</v>
      </c>
      <c r="O135" s="148" t="s">
        <v>1137</v>
      </c>
      <c r="P135" s="148" t="s">
        <v>1138</v>
      </c>
      <c r="Q135" s="156">
        <f t="shared" si="6"/>
        <v>30</v>
      </c>
      <c r="V135" s="109">
        <v>11</v>
      </c>
      <c r="W135" s="110" t="s">
        <v>1381</v>
      </c>
      <c r="X135" s="110" t="s">
        <v>1382</v>
      </c>
      <c r="Y135" s="156">
        <f t="shared" si="7"/>
        <v>47</v>
      </c>
    </row>
    <row r="136" spans="14:25" x14ac:dyDescent="0.3">
      <c r="N136" s="148">
        <v>34</v>
      </c>
      <c r="O136" s="148" t="s">
        <v>1139</v>
      </c>
      <c r="P136" s="148" t="s">
        <v>911</v>
      </c>
      <c r="Q136" s="156">
        <f t="shared" si="6"/>
        <v>100</v>
      </c>
      <c r="V136" s="109">
        <v>12</v>
      </c>
      <c r="W136" s="110" t="s">
        <v>1383</v>
      </c>
      <c r="X136" s="110" t="s">
        <v>1384</v>
      </c>
      <c r="Y136" s="156">
        <f t="shared" si="7"/>
        <v>62</v>
      </c>
    </row>
    <row r="137" spans="14:25" x14ac:dyDescent="0.3">
      <c r="N137" s="148">
        <v>35</v>
      </c>
      <c r="O137" s="148" t="s">
        <v>1140</v>
      </c>
      <c r="P137" s="148" t="s">
        <v>911</v>
      </c>
      <c r="Q137" s="156">
        <f t="shared" si="6"/>
        <v>100</v>
      </c>
      <c r="V137" s="109">
        <v>13</v>
      </c>
      <c r="W137" s="110" t="s">
        <v>1385</v>
      </c>
      <c r="X137" s="110" t="s">
        <v>1386</v>
      </c>
      <c r="Y137" s="156">
        <f t="shared" si="7"/>
        <v>30</v>
      </c>
    </row>
    <row r="138" spans="14:25" x14ac:dyDescent="0.3">
      <c r="N138" s="148">
        <v>36</v>
      </c>
      <c r="O138" s="148" t="s">
        <v>1141</v>
      </c>
      <c r="P138" s="148" t="s">
        <v>911</v>
      </c>
      <c r="Q138" s="156">
        <f t="shared" si="6"/>
        <v>100</v>
      </c>
      <c r="V138" s="109">
        <v>14</v>
      </c>
      <c r="W138" s="110" t="s">
        <v>1387</v>
      </c>
      <c r="X138" s="110"/>
      <c r="Y138" s="156">
        <f t="shared" si="7"/>
        <v>100</v>
      </c>
    </row>
    <row r="139" spans="14:25" x14ac:dyDescent="0.3">
      <c r="N139" s="148">
        <v>37</v>
      </c>
      <c r="O139" s="148" t="s">
        <v>1142</v>
      </c>
      <c r="P139" s="148" t="s">
        <v>911</v>
      </c>
      <c r="Q139" s="156">
        <f t="shared" si="6"/>
        <v>100</v>
      </c>
      <c r="V139" s="109">
        <v>15</v>
      </c>
      <c r="W139" s="110" t="s">
        <v>1388</v>
      </c>
      <c r="X139" s="110"/>
      <c r="Y139" s="156">
        <f t="shared" si="7"/>
        <v>100</v>
      </c>
    </row>
    <row r="140" spans="14:25" x14ac:dyDescent="0.3">
      <c r="N140" s="148">
        <v>38</v>
      </c>
      <c r="O140" s="148" t="s">
        <v>1143</v>
      </c>
      <c r="P140" s="148" t="s">
        <v>1144</v>
      </c>
      <c r="Q140" s="156">
        <f t="shared" si="6"/>
        <v>28</v>
      </c>
      <c r="V140" s="109">
        <v>16</v>
      </c>
      <c r="W140" s="110" t="s">
        <v>1389</v>
      </c>
      <c r="X140" s="110"/>
      <c r="Y140" s="156">
        <f t="shared" si="7"/>
        <v>100</v>
      </c>
    </row>
    <row r="141" spans="14:25" x14ac:dyDescent="0.3">
      <c r="N141" s="148">
        <v>39</v>
      </c>
      <c r="O141" s="148" t="s">
        <v>1145</v>
      </c>
      <c r="P141" s="148" t="s">
        <v>1146</v>
      </c>
      <c r="Q141" s="156">
        <f t="shared" si="6"/>
        <v>32</v>
      </c>
      <c r="V141" s="109">
        <v>17</v>
      </c>
      <c r="W141" s="110" t="s">
        <v>1390</v>
      </c>
      <c r="X141" s="110" t="s">
        <v>1391</v>
      </c>
      <c r="Y141" s="156">
        <f t="shared" si="7"/>
        <v>35</v>
      </c>
    </row>
    <row r="142" spans="14:25" x14ac:dyDescent="0.3">
      <c r="N142" s="148">
        <v>40</v>
      </c>
      <c r="O142" s="148" t="s">
        <v>1147</v>
      </c>
      <c r="P142" s="148" t="s">
        <v>1148</v>
      </c>
      <c r="Q142" s="156">
        <f t="shared" si="6"/>
        <v>54</v>
      </c>
      <c r="V142" s="109">
        <v>18</v>
      </c>
      <c r="W142" s="110" t="s">
        <v>1392</v>
      </c>
      <c r="X142" s="110"/>
      <c r="Y142" s="156">
        <f t="shared" si="7"/>
        <v>100</v>
      </c>
    </row>
    <row r="143" spans="14:25" x14ac:dyDescent="0.3">
      <c r="Q143" s="152"/>
      <c r="V143" s="109">
        <v>19</v>
      </c>
      <c r="W143" s="110" t="s">
        <v>1393</v>
      </c>
      <c r="X143" s="110" t="s">
        <v>1394</v>
      </c>
      <c r="Y143" s="156">
        <f t="shared" si="7"/>
        <v>28</v>
      </c>
    </row>
    <row r="144" spans="14:25" x14ac:dyDescent="0.3">
      <c r="Q144" s="152"/>
      <c r="V144" s="109">
        <v>20</v>
      </c>
      <c r="W144" s="110" t="s">
        <v>1395</v>
      </c>
      <c r="X144" s="110"/>
      <c r="Y144" s="156">
        <f t="shared" si="7"/>
        <v>100</v>
      </c>
    </row>
    <row r="145" spans="17:25" x14ac:dyDescent="0.3">
      <c r="Q145" s="152"/>
      <c r="V145" s="109">
        <v>21</v>
      </c>
      <c r="W145" s="110" t="s">
        <v>1284</v>
      </c>
      <c r="X145" s="110"/>
      <c r="Y145" s="156">
        <f t="shared" si="7"/>
        <v>100</v>
      </c>
    </row>
    <row r="146" spans="17:25" x14ac:dyDescent="0.3">
      <c r="Q146" s="152"/>
      <c r="V146" s="109">
        <v>22</v>
      </c>
      <c r="W146" s="110" t="s">
        <v>1396</v>
      </c>
      <c r="X146" s="110" t="s">
        <v>1397</v>
      </c>
      <c r="Y146" s="156">
        <f t="shared" si="7"/>
        <v>4</v>
      </c>
    </row>
    <row r="147" spans="17:25" x14ac:dyDescent="0.3">
      <c r="Q147" s="152"/>
      <c r="V147" s="109">
        <v>23</v>
      </c>
      <c r="W147" s="110" t="s">
        <v>1398</v>
      </c>
      <c r="X147" s="110"/>
      <c r="Y147" s="156">
        <f t="shared" si="7"/>
        <v>100</v>
      </c>
    </row>
    <row r="148" spans="17:25" x14ac:dyDescent="0.3">
      <c r="Q148" s="152"/>
      <c r="V148" s="109">
        <v>24</v>
      </c>
      <c r="W148" s="110" t="s">
        <v>1399</v>
      </c>
      <c r="X148" s="110"/>
      <c r="Y148" s="156">
        <f t="shared" si="7"/>
        <v>100</v>
      </c>
    </row>
    <row r="149" spans="17:25" x14ac:dyDescent="0.3">
      <c r="Q149" s="152"/>
      <c r="V149" s="109">
        <v>25</v>
      </c>
      <c r="W149" s="110" t="s">
        <v>1400</v>
      </c>
      <c r="X149" s="110" t="s">
        <v>1401</v>
      </c>
      <c r="Y149" s="156">
        <f t="shared" si="7"/>
        <v>44</v>
      </c>
    </row>
    <row r="150" spans="17:25" x14ac:dyDescent="0.3">
      <c r="Q150" s="152"/>
      <c r="V150" s="109">
        <v>26</v>
      </c>
      <c r="W150" s="110" t="s">
        <v>1402</v>
      </c>
      <c r="X150" s="110"/>
      <c r="Y150" s="156">
        <f t="shared" si="7"/>
        <v>100</v>
      </c>
    </row>
    <row r="151" spans="17:25" x14ac:dyDescent="0.3">
      <c r="Q151" s="152"/>
      <c r="V151" s="109">
        <v>27</v>
      </c>
      <c r="W151" s="110" t="s">
        <v>1403</v>
      </c>
      <c r="X151" s="110"/>
      <c r="Y151" s="156">
        <f t="shared" si="7"/>
        <v>100</v>
      </c>
    </row>
    <row r="152" spans="17:25" x14ac:dyDescent="0.3">
      <c r="Q152" s="152"/>
      <c r="V152" s="109">
        <v>28</v>
      </c>
      <c r="W152" s="110" t="s">
        <v>1404</v>
      </c>
      <c r="X152" s="110"/>
      <c r="Y152" s="156">
        <f t="shared" si="7"/>
        <v>100</v>
      </c>
    </row>
    <row r="153" spans="17:25" x14ac:dyDescent="0.3">
      <c r="Q153" s="152"/>
      <c r="V153" s="109">
        <v>29</v>
      </c>
      <c r="W153" s="110" t="s">
        <v>1405</v>
      </c>
      <c r="X153" s="110"/>
      <c r="Y153" s="156">
        <f t="shared" si="7"/>
        <v>100</v>
      </c>
    </row>
    <row r="154" spans="17:25" x14ac:dyDescent="0.3">
      <c r="Q154" s="152"/>
      <c r="V154" s="109">
        <v>30</v>
      </c>
      <c r="W154" s="110" t="s">
        <v>1406</v>
      </c>
      <c r="X154" s="110"/>
      <c r="Y154" s="156">
        <f t="shared" si="7"/>
        <v>100</v>
      </c>
    </row>
    <row r="155" spans="17:25" x14ac:dyDescent="0.3">
      <c r="Q155" s="152"/>
      <c r="V155" s="109">
        <v>31</v>
      </c>
      <c r="W155" s="110" t="s">
        <v>1407</v>
      </c>
      <c r="X155" s="110" t="s">
        <v>1408</v>
      </c>
      <c r="Y155" s="156">
        <f t="shared" si="7"/>
        <v>36</v>
      </c>
    </row>
    <row r="156" spans="17:25" x14ac:dyDescent="0.3">
      <c r="Q156" s="152"/>
      <c r="V156" s="109">
        <v>32</v>
      </c>
      <c r="W156" s="110" t="s">
        <v>1225</v>
      </c>
      <c r="X156" s="110"/>
      <c r="Y156" s="156">
        <f t="shared" si="7"/>
        <v>100</v>
      </c>
    </row>
    <row r="157" spans="17:25" x14ac:dyDescent="0.3">
      <c r="Q157" s="152"/>
      <c r="V157" s="109">
        <v>33</v>
      </c>
      <c r="W157" s="110" t="s">
        <v>1409</v>
      </c>
      <c r="X157" s="110"/>
      <c r="Y157" s="156">
        <f t="shared" si="7"/>
        <v>100</v>
      </c>
    </row>
    <row r="158" spans="17:25" x14ac:dyDescent="0.3">
      <c r="Q158" s="152"/>
      <c r="V158" s="109">
        <v>34</v>
      </c>
      <c r="W158" s="110" t="s">
        <v>1410</v>
      </c>
      <c r="X158" s="110" t="s">
        <v>1411</v>
      </c>
      <c r="Y158" s="156">
        <f t="shared" si="7"/>
        <v>20</v>
      </c>
    </row>
    <row r="159" spans="17:25" x14ac:dyDescent="0.3">
      <c r="Q159" s="152"/>
      <c r="V159" s="109">
        <v>35</v>
      </c>
      <c r="W159" s="110" t="s">
        <v>1412</v>
      </c>
      <c r="X159" s="110"/>
      <c r="Y159" s="156">
        <f t="shared" si="7"/>
        <v>100</v>
      </c>
    </row>
    <row r="160" spans="17:25" x14ac:dyDescent="0.3">
      <c r="Q160" s="152"/>
      <c r="V160" s="109">
        <v>36</v>
      </c>
      <c r="W160" s="110" t="s">
        <v>1413</v>
      </c>
      <c r="X160" s="110"/>
      <c r="Y160" s="156">
        <f t="shared" si="7"/>
        <v>100</v>
      </c>
    </row>
    <row r="161" spans="17:25" x14ac:dyDescent="0.3">
      <c r="Q161" s="152"/>
      <c r="V161" s="109">
        <v>37</v>
      </c>
      <c r="W161" s="110" t="s">
        <v>1414</v>
      </c>
      <c r="X161" s="110" t="s">
        <v>1415</v>
      </c>
      <c r="Y161" s="156">
        <f t="shared" si="7"/>
        <v>17</v>
      </c>
    </row>
    <row r="162" spans="17:25" x14ac:dyDescent="0.3">
      <c r="Q162" s="152"/>
      <c r="V162" s="109">
        <v>38</v>
      </c>
      <c r="W162" s="110" t="s">
        <v>1416</v>
      </c>
      <c r="X162" s="110"/>
      <c r="Y162" s="156">
        <f t="shared" si="7"/>
        <v>100</v>
      </c>
    </row>
    <row r="163" spans="17:25" x14ac:dyDescent="0.3">
      <c r="Q163" s="152"/>
      <c r="V163" s="109">
        <v>39</v>
      </c>
      <c r="W163" s="110" t="s">
        <v>1417</v>
      </c>
      <c r="X163" s="110"/>
      <c r="Y163" s="156">
        <f t="shared" si="7"/>
        <v>100</v>
      </c>
    </row>
    <row r="164" spans="17:25" x14ac:dyDescent="0.3">
      <c r="Q164" s="152"/>
      <c r="V164" s="109">
        <v>40</v>
      </c>
      <c r="W164" s="110" t="s">
        <v>1418</v>
      </c>
      <c r="X164" s="110" t="s">
        <v>1419</v>
      </c>
      <c r="Y164" s="156">
        <f t="shared" si="7"/>
        <v>54</v>
      </c>
    </row>
    <row r="165" spans="17:25" x14ac:dyDescent="0.3">
      <c r="Q165" s="152"/>
      <c r="V165" s="109">
        <v>41</v>
      </c>
      <c r="W165" s="110" t="s">
        <v>1420</v>
      </c>
      <c r="X165" s="110"/>
      <c r="Y165" s="156">
        <f t="shared" si="7"/>
        <v>100</v>
      </c>
    </row>
    <row r="166" spans="17:25" x14ac:dyDescent="0.3">
      <c r="Q166" s="152"/>
      <c r="V166" s="109">
        <v>42</v>
      </c>
      <c r="W166" s="110" t="s">
        <v>1421</v>
      </c>
      <c r="X166" s="110"/>
      <c r="Y166" s="156">
        <f t="shared" si="7"/>
        <v>100</v>
      </c>
    </row>
    <row r="167" spans="17:25" x14ac:dyDescent="0.3">
      <c r="Q167" s="152"/>
      <c r="V167" s="109">
        <v>43</v>
      </c>
      <c r="W167" s="110" t="s">
        <v>1422</v>
      </c>
      <c r="X167" s="110"/>
      <c r="Y167" s="156">
        <f t="shared" si="7"/>
        <v>100</v>
      </c>
    </row>
    <row r="168" spans="17:25" x14ac:dyDescent="0.3">
      <c r="Q168" s="152"/>
      <c r="V168" s="109">
        <v>44</v>
      </c>
      <c r="W168" s="110" t="s">
        <v>1423</v>
      </c>
      <c r="X168" s="110"/>
      <c r="Y168" s="156">
        <f t="shared" si="7"/>
        <v>100</v>
      </c>
    </row>
    <row r="169" spans="17:25" x14ac:dyDescent="0.3">
      <c r="Q169" s="152"/>
      <c r="V169" s="109">
        <v>45</v>
      </c>
      <c r="W169" s="110" t="s">
        <v>1424</v>
      </c>
      <c r="X169" s="110"/>
      <c r="Y169" s="156">
        <f t="shared" si="7"/>
        <v>100</v>
      </c>
    </row>
    <row r="170" spans="17:25" x14ac:dyDescent="0.3">
      <c r="Q170" s="152"/>
      <c r="V170" s="109">
        <v>46</v>
      </c>
      <c r="W170" s="110" t="s">
        <v>1425</v>
      </c>
      <c r="X170" s="110"/>
      <c r="Y170" s="156">
        <f t="shared" si="7"/>
        <v>100</v>
      </c>
    </row>
    <row r="171" spans="17:25" x14ac:dyDescent="0.3">
      <c r="Q171" s="152"/>
      <c r="V171" s="109">
        <v>47</v>
      </c>
      <c r="W171" s="110" t="s">
        <v>1426</v>
      </c>
      <c r="X171" s="110"/>
      <c r="Y171" s="156">
        <f t="shared" si="7"/>
        <v>100</v>
      </c>
    </row>
    <row r="172" spans="17:25" x14ac:dyDescent="0.3">
      <c r="Q172" s="152"/>
      <c r="V172" s="109">
        <v>48</v>
      </c>
      <c r="W172" s="110" t="s">
        <v>1427</v>
      </c>
      <c r="X172" s="110" t="s">
        <v>1428</v>
      </c>
      <c r="Y172" s="156">
        <f t="shared" si="7"/>
        <v>4</v>
      </c>
    </row>
    <row r="173" spans="17:25" x14ac:dyDescent="0.3">
      <c r="Q173" s="152"/>
      <c r="V173" s="109">
        <v>49</v>
      </c>
      <c r="W173" s="110" t="s">
        <v>1429</v>
      </c>
      <c r="X173" s="110"/>
      <c r="Y173" s="156">
        <f t="shared" si="7"/>
        <v>100</v>
      </c>
    </row>
    <row r="174" spans="17:25" x14ac:dyDescent="0.3">
      <c r="Q174" s="152"/>
      <c r="V174" s="109">
        <v>50</v>
      </c>
      <c r="W174" s="110" t="s">
        <v>1430</v>
      </c>
      <c r="X174" s="110" t="s">
        <v>1431</v>
      </c>
      <c r="Y174" s="156">
        <f t="shared" si="7"/>
        <v>2</v>
      </c>
    </row>
    <row r="175" spans="17:25" x14ac:dyDescent="0.3">
      <c r="Q175" s="152"/>
      <c r="V175" s="109">
        <v>51</v>
      </c>
      <c r="W175" s="110" t="s">
        <v>1432</v>
      </c>
      <c r="X175" s="110"/>
      <c r="Y175" s="156">
        <f t="shared" si="7"/>
        <v>100</v>
      </c>
    </row>
    <row r="176" spans="17:25" x14ac:dyDescent="0.3">
      <c r="Q176" s="152"/>
      <c r="V176" s="109">
        <v>52</v>
      </c>
      <c r="W176" s="110" t="s">
        <v>1433</v>
      </c>
      <c r="X176" s="110"/>
      <c r="Y176" s="156">
        <f t="shared" si="7"/>
        <v>100</v>
      </c>
    </row>
  </sheetData>
  <hyperlinks>
    <hyperlink ref="B2" r:id="rId1" tooltip="Alabama House of Representatives elections, 2018" display="https://ballotpedia.org/Alabama_House_of_Representatives_elections,_2018" xr:uid="{FC30A95A-1911-414C-A705-CF3503F25576}"/>
    <hyperlink ref="B3" r:id="rId2" tooltip="Alaska House of Representatives elections, 2018" display="https://ballotpedia.org/Alaska_House_of_Representatives_elections,_2018" xr:uid="{517F8EBB-AE62-4F2D-8802-D41EBEAC0B5B}"/>
    <hyperlink ref="B4" r:id="rId3" tooltip="Arizona House of Representatives elections, 2018" display="https://ballotpedia.org/Arizona_House_of_Representatives_elections,_2018" xr:uid="{73ACF278-92C9-4190-BBE2-7D7C7ACB3355}"/>
    <hyperlink ref="B5" r:id="rId4" tooltip="Arkansas House of Representatives elections, 2018" display="https://ballotpedia.org/Arkansas_House_of_Representatives_elections,_2018" xr:uid="{3A1B3892-AF51-4538-A066-BBF6797BCECD}"/>
    <hyperlink ref="B6" r:id="rId5" tooltip="California State Assembly elections, 2018" display="https://ballotpedia.org/California_State_Assembly_elections,_2018" xr:uid="{A59870AC-AA57-4989-A839-073911314355}"/>
    <hyperlink ref="B7" r:id="rId6" tooltip="Colorado House of Representatives elections, 2018" display="https://ballotpedia.org/Colorado_House_of_Representatives_elections,_2018" xr:uid="{6AAB7C9A-791B-4B2A-AAA5-5249CA2DAC53}"/>
    <hyperlink ref="B8" r:id="rId7" tooltip="Connecticut House of Representatives elections, 2018" display="https://ballotpedia.org/Connecticut_House_of_Representatives_elections,_2018" xr:uid="{1BFBB17D-A758-41C0-B05B-70B20953F325}"/>
    <hyperlink ref="B9" r:id="rId8" tooltip="Delaware House of Representatives elections, 2018" display="https://ballotpedia.org/Delaware_House_of_Representatives_elections,_2018" xr:uid="{FF76F99C-7B32-428B-B049-BF53B8851414}"/>
    <hyperlink ref="B11" r:id="rId9" tooltip="Florida House of Representatives elections, 2018" display="https://ballotpedia.org/Florida_House_of_Representatives_elections,_2018" xr:uid="{632BA98B-410A-4BF6-B702-F919EFDE0BF3}"/>
    <hyperlink ref="B12" r:id="rId10" tooltip="Georgia House of Representatives elections, 2018" display="https://ballotpedia.org/Georgia_House_of_Representatives_elections,_2018" xr:uid="{01D833E8-DB75-46ED-A1DC-7478CC28D24A}"/>
    <hyperlink ref="B13" r:id="rId11" tooltip="Hawaii House of Representatives elections, 2018" display="https://ballotpedia.org/Hawaii_House_of_Representatives_elections,_2018" xr:uid="{965DDFD0-516C-4211-ADE7-4D118A54F711}"/>
    <hyperlink ref="B14" r:id="rId12" tooltip="Idaho House of Representatives elections, 2018" display="https://ballotpedia.org/Idaho_House_of_Representatives_elections,_2018" xr:uid="{7152FB02-E2A8-4349-96FA-7C89470944A8}"/>
    <hyperlink ref="B15" r:id="rId13" tooltip="Illinois House of Representatives elections, 2018" display="https://ballotpedia.org/Illinois_House_of_Representatives_elections,_2018" xr:uid="{49E780C7-21A0-4DF4-A393-621F50151A73}"/>
    <hyperlink ref="B16" r:id="rId14" tooltip="Indiana House of Representatives elections, 2018" display="https://ballotpedia.org/Indiana_House_of_Representatives_elections,_2018" xr:uid="{684E8CF6-BA2E-4BAA-9A71-AFB8DC64550C}"/>
    <hyperlink ref="B17" r:id="rId15" tooltip="Iowa House of Representatives elections, 2018" display="https://ballotpedia.org/Iowa_House_of_Representatives_elections,_2018" xr:uid="{EE231AF6-F918-4F33-9D4F-8CE3105E3D35}"/>
    <hyperlink ref="B18" r:id="rId16" tooltip="Kansas House of Representatives elections, 2018" display="https://ballotpedia.org/Kansas_House_of_Representatives_elections,_2018" xr:uid="{50A72B7D-06F9-4D26-918B-B4460F2EB5EB}"/>
    <hyperlink ref="B19" r:id="rId17" tooltip="Kentucky House of Representatives elections, 2018" display="https://ballotpedia.org/Kentucky_House_of_Representatives_elections,_2018" xr:uid="{D54E44F4-F04E-405C-8546-6838DE2AF1A2}"/>
    <hyperlink ref="B21" r:id="rId18" tooltip="Maine House of Representatives elections, 2018" display="https://ballotpedia.org/Maine_House_of_Representatives_elections,_2018" xr:uid="{3D28F4C2-E7EC-48E1-A5DE-97E682975599}"/>
    <hyperlink ref="B22" r:id="rId19" tooltip="Maryland House of Delegates elections, 2018" display="https://ballotpedia.org/Maryland_House_of_Delegates_elections,_2018" xr:uid="{A8F1CF6C-6B0C-417F-AEE1-D2E790EEAB85}"/>
    <hyperlink ref="B23" r:id="rId20" tooltip="Massachusetts House of Representatives elections, 2018" display="https://ballotpedia.org/Massachusetts_House_of_Representatives_elections,_2018" xr:uid="{6631A7AA-AE4D-4B14-AC6B-7F2026BC65F6}"/>
    <hyperlink ref="B24" r:id="rId21" tooltip="Michigan House of Representatives elections, 2018" display="https://ballotpedia.org/Michigan_House_of_Representatives_elections,_2018" xr:uid="{002E47AA-8390-4437-B18C-568B1E90C5F2}"/>
    <hyperlink ref="B25" r:id="rId22" tooltip="Minnesota House of Representatives elections, 2018" display="https://ballotpedia.org/Minnesota_House_of_Representatives_elections,_2018" xr:uid="{6936A986-2EEB-4339-B1D4-6454310D0F7D}"/>
    <hyperlink ref="B27" r:id="rId23" tooltip="Missouri House of Representatives elections, 2018" xr:uid="{1199E0CC-57DA-4699-82D4-7CCA77A4CA8E}"/>
    <hyperlink ref="B28" r:id="rId24" tooltip="Montana House of Representatives elections, 2018" display="https://ballotpedia.org/Montana_House_of_Representatives_elections,_2018" xr:uid="{5637DBDA-880F-4646-9D6F-514BDD6E931D}"/>
    <hyperlink ref="B30" r:id="rId25" tooltip="Nevada State Assembly elections, 2018" display="https://ballotpedia.org/Nevada_State_Assembly_elections,_2018" xr:uid="{16231D99-9658-48D1-995C-2DC0187F52EC}"/>
    <hyperlink ref="B31" r:id="rId26" tooltip="New Hampshire House of Representatives elections, 2018" display="https://ballotpedia.org/New_Hampshire_House_of_Representatives_elections,_2018" xr:uid="{DE54DA1E-F8E9-4940-B8FB-BB02787FC059}"/>
    <hyperlink ref="B33" r:id="rId27" tooltip="New Mexico House of Representatives elections, 2018" display="https://ballotpedia.org/New_Mexico_House_of_Representatives_elections,_2018" xr:uid="{E4F878BC-6FF6-45AB-B9C4-6F70F70A0150}"/>
    <hyperlink ref="B34" r:id="rId28" tooltip="New York State Assembly elections, 2018" display="https://ballotpedia.org/New_York_State_Assembly_elections,_2018" xr:uid="{90BA7B09-675F-4098-8869-6E7A2A031F90}"/>
    <hyperlink ref="B35" r:id="rId29" tooltip="North Carolina House of Representatives elections, 2018" display="https://ballotpedia.org/North_Carolina_House_of_Representatives_elections,_2018" xr:uid="{5F66D56B-F569-406D-AF45-5C080948D3F5}"/>
    <hyperlink ref="B36" r:id="rId30" tooltip="North Dakota House of Representatives elections, 2018" display="https://ballotpedia.org/North_Dakota_House_of_Representatives_elections,_2018" xr:uid="{D90ED140-AFA3-4FD8-85D1-5BB8F0DE7EC4}"/>
    <hyperlink ref="B37" r:id="rId31" tooltip="Ohio House of Representatives elections, 2018" display="https://ballotpedia.org/Ohio_House_of_Representatives_elections,_2018" xr:uid="{A216B0A0-7C2C-4FCC-8C64-5C33AF129673}"/>
    <hyperlink ref="B38" r:id="rId32" tooltip="Oklahoma House of Representatives elections, 2018" display="https://ballotpedia.org/Oklahoma_House_of_Representatives_elections,_2018" xr:uid="{BB0B087A-4201-4FBE-B0EA-01CB9302B718}"/>
    <hyperlink ref="B39" r:id="rId33" tooltip="Oregon House of Representatives elections, 2018" display="https://ballotpedia.org/Oregon_House_of_Representatives_elections,_2018" xr:uid="{C24A4EDF-DCBB-4101-9E79-4D6DFD243ACE}"/>
    <hyperlink ref="B40" r:id="rId34" tooltip="Pennsylvania House of Representatives elections, 2018" display="https://ballotpedia.org/Pennsylvania_House_of_Representatives_elections,_2018" xr:uid="{11B6B93E-DC75-4F09-BCFE-5CFA164B97E8}"/>
    <hyperlink ref="B41" r:id="rId35" tooltip="Rhode Island House of Representatives elections, 2018" display="https://ballotpedia.org/Rhode_Island_House_of_Representatives_elections,_2018" xr:uid="{45F60F97-0672-4304-A067-82D0A4B61EBD}"/>
    <hyperlink ref="B42" r:id="rId36" tooltip="South Carolina House of Representatives elections, 2018" display="https://ballotpedia.org/South_Carolina_House_of_Representatives_elections,_2018" xr:uid="{642C653B-F9BB-42D2-8B04-D402AFB5ED7D}"/>
    <hyperlink ref="B43" r:id="rId37" tooltip="South Dakota House of Representatives elections, 2018" display="https://ballotpedia.org/South_Dakota_House_of_Representatives_elections,_2018" xr:uid="{4E93FB7A-D8EC-44AC-AE19-1B294F2D10C6}"/>
    <hyperlink ref="B44" r:id="rId38" tooltip="Tennessee House of Representatives elections, 2018" display="https://ballotpedia.org/Tennessee_House_of_Representatives_elections,_2018" xr:uid="{C1E72332-9F35-461D-9ED9-2D41F523A288}"/>
    <hyperlink ref="B45" r:id="rId39" tooltip="Texas House of Representatives elections, 2018" display="https://ballotpedia.org/Texas_House_of_Representatives_elections,_2018" xr:uid="{2F41703A-B4A3-403A-BA16-CB83FD2E995B}"/>
    <hyperlink ref="B46" r:id="rId40" tooltip="Utah House of Representatives elections, 2018" display="https://ballotpedia.org/Utah_House_of_Representatives_elections,_2018" xr:uid="{2BDE3E08-F682-49F3-AC25-19D989A7E50C}"/>
    <hyperlink ref="B47" r:id="rId41" tooltip="Vermont House of Representatives elections, 2018" display="https://ballotpedia.org/Vermont_House_of_Representatives_elections,_2018" xr:uid="{21AC6796-040D-4B00-B85D-BFD66367EFDA}"/>
    <hyperlink ref="B49" r:id="rId42" tooltip="Washington House of Representatives elections, 2018" display="https://ballotpedia.org/Washington_House_of_Representatives_elections,_2018" xr:uid="{95373E51-33ED-4D5A-B848-FDE7DD97FCDE}"/>
    <hyperlink ref="B50" r:id="rId43" tooltip="West Virginia House of Delegates elections, 2018" display="https://ballotpedia.org/West_Virginia_House_of_Delegates_elections,_2018" xr:uid="{85B9AB45-0CEB-43C6-A4E4-28AA5035916D}"/>
    <hyperlink ref="B51" r:id="rId44" tooltip="Wisconsin State Assembly elections, 2018" display="https://ballotpedia.org/Wisconsin_State_Assembly_elections,_2018" xr:uid="{B737F00D-8968-45AC-A505-B6029F745A4E}"/>
    <hyperlink ref="B52" r:id="rId45" tooltip="Wyoming House of Representatives elections, 2018" display="https://ballotpedia.org/Wyoming_House_of_Representatives_elections,_2018" xr:uid="{B3C7BE34-E561-4B66-A4B0-88D8C5DF9EFF}"/>
    <hyperlink ref="E2" r:id="rId46" tooltip="Alabama State Senate elections, 2018" display="https://ballotpedia.org/Alabama_State_Senate_elections,_2018" xr:uid="{69191B3F-8391-4AF0-8D7F-0EADC2D2D934}"/>
    <hyperlink ref="E3" r:id="rId47" tooltip="Alaska State Senate elections, 2018" display="https://ballotpedia.org/Alaska_State_Senate_elections,_2018" xr:uid="{CE50DCCD-F450-4D57-9BBE-B8BB7178723A}"/>
    <hyperlink ref="E4" r:id="rId48" tooltip="Arizona State Senate elections, 2018" display="https://ballotpedia.org/Arizona_State_Senate_elections,_2018" xr:uid="{CD00AAF8-C9CD-4DAF-8B69-933B24DD4C3A}"/>
    <hyperlink ref="E5" r:id="rId49" tooltip="Arkansas State Senate elections, 2018" display="https://ballotpedia.org/Arkansas_State_Senate_elections,_2018" xr:uid="{53593918-1218-4EF3-8E51-2A2C4E5F6753}"/>
    <hyperlink ref="E6" r:id="rId50" tooltip="California State Senate elections, 2018" display="https://ballotpedia.org/California_State_Senate_elections,_2018" xr:uid="{00ABFC6A-D17F-4A60-8312-86CE2DFE7E75}"/>
    <hyperlink ref="E7" r:id="rId51" tooltip="Colorado State Senate elections, 2018" display="https://ballotpedia.org/Colorado_State_Senate_elections,_2018" xr:uid="{66850FC5-9D79-4675-919E-F9EDF884FB4A}"/>
    <hyperlink ref="E8" r:id="rId52" tooltip="Connecticut State Senate elections, 2018" display="https://ballotpedia.org/Connecticut_State_Senate_elections,_2018" xr:uid="{2F2572B3-B07F-4435-8752-C223FC7CF42D}"/>
    <hyperlink ref="E9" r:id="rId53" tooltip="Delaware State Senate elections, 2018" display="https://ballotpedia.org/Delaware_State_Senate_elections,_2018" xr:uid="{F88661F6-53EB-49A5-A16C-98988D89EEB6}"/>
    <hyperlink ref="E11" r:id="rId54" tooltip="Florida State Senate elections, 2018" display="https://ballotpedia.org/Florida_State_Senate_elections,_2018" xr:uid="{3435C3E4-6130-41C0-AC70-F247EE4A37F8}"/>
    <hyperlink ref="E12" r:id="rId55" tooltip="Georgia State Senate elections, 2018" display="https://ballotpedia.org/Georgia_State_Senate_elections,_2018" xr:uid="{ED22E7A0-EEB4-42B8-8A49-C49ABCBDAC63}"/>
    <hyperlink ref="E13" r:id="rId56" tooltip="Hawaii State Senate elections, 2018" display="https://ballotpedia.org/Hawaii_State_Senate_elections,_2018" xr:uid="{762E097A-C90E-41B9-88D4-77F4CB1C04CE}"/>
    <hyperlink ref="E14" r:id="rId57" tooltip="Idaho State Senate elections, 2018" display="https://ballotpedia.org/Idaho_State_Senate_elections,_2018" xr:uid="{60EB84E9-D4AC-4085-B0BA-D4B9CA1E0CEF}"/>
    <hyperlink ref="E15" r:id="rId58" tooltip="Illinois State Senate elections, 2018" display="https://ballotpedia.org/Illinois_State_Senate_elections,_2018" xr:uid="{B6915C2A-BE89-4CDA-8C02-B4C1990912AB}"/>
    <hyperlink ref="E16" r:id="rId59" tooltip="Indiana State Senate elections, 2018" display="https://ballotpedia.org/Indiana_State_Senate_elections,_2018" xr:uid="{B0773972-A296-4F6A-AAA2-0658621CB7A8}"/>
    <hyperlink ref="E17" r:id="rId60" tooltip="Iowa State Senate elections, 2018" display="https://ballotpedia.org/Iowa_State_Senate_elections,_2018" xr:uid="{F1634409-306A-4570-B675-E3FEDA65810D}"/>
    <hyperlink ref="E19" r:id="rId61" tooltip="Kentucky State Senate elections, 2018" display="https://ballotpedia.org/Kentucky_State_Senate_elections,_2018" xr:uid="{F5EFB844-98A8-49DE-8463-E7EF386F39E1}"/>
    <hyperlink ref="E21" r:id="rId62" tooltip="Maine State Senate elections, 2018" display="https://ballotpedia.org/Maine_State_Senate_elections,_2018" xr:uid="{CED24440-A878-4341-AFAD-1A9A00FCEB6D}"/>
    <hyperlink ref="E22" r:id="rId63" tooltip="Maryland State Senate elections, 2018" display="https://ballotpedia.org/Maryland_State_Senate_elections,_2018" xr:uid="{1C9EF7C2-C6DF-4D87-95CF-AA31536F5641}"/>
    <hyperlink ref="E23" r:id="rId64" tooltip="Massachusetts State Senate elections, 2018" display="https://ballotpedia.org/Massachusetts_State_Senate_elections,_2018" xr:uid="{3F6413D1-D22E-425D-8D30-778D16CA626C}"/>
    <hyperlink ref="E24" r:id="rId65" tooltip="Michigan State Senate elections, 2018" display="https://ballotpedia.org/Michigan_State_Senate_elections,_2018" xr:uid="{F8768351-E0E5-440D-A27D-7860CD9D5D78}"/>
    <hyperlink ref="E27" r:id="rId66" tooltip="Missouri State Senate elections, 2018" display="https://ballotpedia.org/Missouri_State_Senate_elections,_2018" xr:uid="{F9E510FB-8DEB-40B6-A4B5-A87AF9E27859}"/>
    <hyperlink ref="E28" r:id="rId67" tooltip="Montana State Senate elections, 2018" display="https://ballotpedia.org/Montana_State_Senate_elections,_2018" xr:uid="{E7F2944D-B923-424F-850F-5D479F7BBA81}"/>
    <hyperlink ref="E29" r:id="rId68" tooltip="Nebraska State Senate elections, 2018" display="https://ballotpedia.org/Nebraska_State_Senate_elections,_2018" xr:uid="{01CA0EE0-CA07-456E-AAD1-0AA2EE07DAD7}"/>
    <hyperlink ref="E30" r:id="rId69" tooltip="Nevada State Senate elections, 2018" display="https://ballotpedia.org/Nevada_State_Senate_elections,_2018" xr:uid="{CDAB6D3D-C9DC-4C1D-BCD0-A5809E1082FB}"/>
    <hyperlink ref="E31" r:id="rId70" tooltip="New Hampshire State Senate elections, 2018" display="https://ballotpedia.org/New_Hampshire_State_Senate_elections,_2018" xr:uid="{D41F87B2-A9C7-4243-8845-5F38DFA4AC12}"/>
    <hyperlink ref="E34" r:id="rId71" tooltip="New York State Senate elections, 2018" display="https://ballotpedia.org/New_York_State_Senate_elections,_2018" xr:uid="{ED3A3C83-77FA-485B-A1BC-F17F02C38E61}"/>
    <hyperlink ref="E35" r:id="rId72" tooltip="North Carolina State Senate elections, 2018" display="https://ballotpedia.org/North_Carolina_State_Senate_elections,_2018" xr:uid="{BFE811BE-7E79-431D-9569-A76691530041}"/>
    <hyperlink ref="E36" r:id="rId73" tooltip="North Dakota State Senate elections, 2018" display="https://ballotpedia.org/North_Dakota_State_Senate_elections,_2018" xr:uid="{02838460-4A94-4576-806F-AAD34C447982}"/>
    <hyperlink ref="E37" r:id="rId74" tooltip="Ohio State Senate elections, 2018" display="https://ballotpedia.org/Ohio_State_Senate_elections,_2018" xr:uid="{0CB13958-3E81-4F41-A6F8-404ABEFC4444}"/>
    <hyperlink ref="E38" r:id="rId75" tooltip="Oklahoma State Senate elections, 2018" display="https://ballotpedia.org/Oklahoma_State_Senate_elections,_2018" xr:uid="{681083C7-0DDF-4B9C-A79D-4981E1051CC2}"/>
    <hyperlink ref="E39" r:id="rId76" tooltip="Oregon State Senate elections, 2018" display="https://ballotpedia.org/Oregon_State_Senate_elections,_2018" xr:uid="{63345391-A2F0-4032-A871-D097E7C12795}"/>
    <hyperlink ref="E40" r:id="rId77" tooltip="Pennsylvania State Senate elections, 2018" display="https://ballotpedia.org/Pennsylvania_State_Senate_elections,_2018" xr:uid="{B6C178E6-AF62-4DD0-8CB4-4A58F488DA7C}"/>
    <hyperlink ref="E41" r:id="rId78" tooltip="Rhode Island State Senate elections, 2018" display="https://ballotpedia.org/Rhode_Island_State_Senate_elections,_2018" xr:uid="{73885982-EA89-44FD-AEC7-C7F645752E55}"/>
    <hyperlink ref="E43" r:id="rId79" tooltip="South Dakota State Senate elections, 2018" display="https://ballotpedia.org/South_Dakota_State_Senate_elections,_2018" xr:uid="{F12329CB-344E-4063-8CB6-C8185FB1A59D}"/>
    <hyperlink ref="E44" r:id="rId80" tooltip="Tennessee State Senate elections, 2018" display="https://ballotpedia.org/Tennessee_State_Senate_elections,_2018" xr:uid="{D53E261F-7D70-4DAA-A546-44D6AB564E02}"/>
    <hyperlink ref="E45" r:id="rId81" tooltip="Texas State Senate elections, 2018" display="https://ballotpedia.org/Texas_State_Senate_elections,_2018" xr:uid="{C62FE28A-1918-4175-8505-631775959E6C}"/>
    <hyperlink ref="E46" r:id="rId82" tooltip="Utah State Senate elections, 2018" display="https://ballotpedia.org/Utah_State_Senate_elections,_2018" xr:uid="{0F28C137-5231-44E0-99F1-CF8B3FDAC5D1}"/>
    <hyperlink ref="E47" r:id="rId83" tooltip="Vermont State Senate elections, 2018" display="https://ballotpedia.org/Vermont_State_Senate_elections,_2018" xr:uid="{7438ABAF-AC40-4C75-B274-1A88F073E7E0}"/>
    <hyperlink ref="E49" r:id="rId84" tooltip="Washington State Senate elections, 2018" display="https://ballotpedia.org/Washington_State_Senate_elections,_2018" xr:uid="{FD03B7B8-CBBD-4305-AA28-78148DF5FD95}"/>
    <hyperlink ref="E50" r:id="rId85" tooltip="West Virginia State Senate elections, 2018" display="https://ballotpedia.org/West_Virginia_State_Senate_elections,_2018" xr:uid="{3B79C26B-0B46-447F-AAD7-5DD6698B2DEA}"/>
    <hyperlink ref="E51" r:id="rId86" tooltip="Wisconsin State Senate elections, 2018" display="https://ballotpedia.org/Wisconsin_State_Senate_elections,_2018" xr:uid="{B0AC5553-81C4-4164-8092-D7A351C398DB}"/>
    <hyperlink ref="E52" r:id="rId87" tooltip="Wyoming State Senate elections, 2018" display="https://ballotpedia.org/Wyoming_State_Senate_elections,_2018" xr:uid="{25B20DD0-331A-464E-998E-B2B81EBE07C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vt:lpstr>
      <vt:lpstr>Pix@polls</vt:lpstr>
      <vt:lpstr>EAC+VV</vt:lpstr>
      <vt:lpstr>ncsl</vt:lpstr>
      <vt:lpstr>youth</vt:lpstr>
      <vt:lpstr>minority</vt:lpstr>
      <vt:lpstr>CPS overreport</vt:lpstr>
      <vt:lpstr>contrib$</vt:lpstr>
      <vt:lpstr>margin</vt:lpstr>
      <vt:lpstr>NJmargin</vt:lpstr>
      <vt:lpstr>List</vt:lpstr>
      <vt:lpstr>Graftext</vt:lpstr>
      <vt:lpstr>'EAC+VV'!Print_Area</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Card on State Election Procedures</dc:title>
  <dc:creator>paul</dc:creator>
  <cp:lastModifiedBy>paul</cp:lastModifiedBy>
  <cp:lastPrinted>2021-06-11T21:21:26Z</cp:lastPrinted>
  <dcterms:created xsi:type="dcterms:W3CDTF">2021-01-06T03:21:06Z</dcterms:created>
  <dcterms:modified xsi:type="dcterms:W3CDTF">2021-07-30T20:30:55Z</dcterms:modified>
</cp:coreProperties>
</file>